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hidePivotFieldList="1" defaultThemeVersion="166925"/>
  <mc:AlternateContent xmlns:mc="http://schemas.openxmlformats.org/markup-compatibility/2006">
    <mc:Choice Requires="x15">
      <x15ac:absPath xmlns:x15ac="http://schemas.microsoft.com/office/spreadsheetml/2010/11/ac" url="D:\Data Analytics\MS Excel Pro\Projects Portfolio (For Public)\"/>
    </mc:Choice>
  </mc:AlternateContent>
  <xr:revisionPtr revIDLastSave="0" documentId="13_ncr:1_{B90083CE-1299-4F26-968D-A1180FC1FE75}" xr6:coauthVersionLast="47" xr6:coauthVersionMax="47" xr10:uidLastSave="{00000000-0000-0000-0000-000000000000}"/>
  <bookViews>
    <workbookView xWindow="-120" yWindow="-120" windowWidth="29040" windowHeight="15840" xr2:uid="{6EDFB427-2775-404E-A460-F212EDFFDA2F}"/>
  </bookViews>
  <sheets>
    <sheet name="Dashboard" sheetId="4" r:id="rId1"/>
    <sheet name="Analysis" sheetId="3" state="hidden" r:id="rId2"/>
    <sheet name="Transaction" sheetId="2" r:id="rId3"/>
    <sheet name="Settings" sheetId="1" r:id="rId4"/>
    <sheet name="Quotes" sheetId="12" state="hidden" r:id="rId5"/>
    <sheet name="Read Me" sheetId="11" r:id="rId6"/>
  </sheets>
  <definedNames>
    <definedName name="_xlnm._FilterDatabase" localSheetId="4" hidden="1">Quotes!$B$2:$D$382</definedName>
    <definedName name="Financial_Goals">Analysis!$F$13</definedName>
    <definedName name="Income">Analysis!$F$9</definedName>
    <definedName name="Item_list">Category[Item]</definedName>
    <definedName name="mnuCategory">tblCategory[Category]</definedName>
    <definedName name="mnuCategoryType">MetaCategoryType[Category Type]</definedName>
    <definedName name="Needs">Analysis!$F$12</definedName>
    <definedName name="_xlnm.Print_Area" localSheetId="0">Dashboard!$A$1:$AA$46</definedName>
    <definedName name="_xlnm.Print_Area" localSheetId="5">'Read Me'!$A$1:$P$90</definedName>
    <definedName name="Savings">Analysis!$F$18</definedName>
    <definedName name="Slicer_Category">#N/A</definedName>
    <definedName name="Slicer_Month">#N/A</definedName>
    <definedName name="Sub_Category">Category[Item]</definedName>
    <definedName name="Wants">Analysis!$F$14</definedName>
  </definedNames>
  <calcPr calcId="191029"/>
  <pivotCaches>
    <pivotCache cacheId="0" r:id="rId7"/>
  </pivotCaches>
  <extLst>
    <ext xmlns:x14="http://schemas.microsoft.com/office/spreadsheetml/2009/9/main" uri="{BBE1A952-AA13-448e-AADC-164F8A28A991}">
      <x14:slicerCaches>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3" i="2" l="1"/>
  <c r="G13" i="2"/>
  <c r="H13" i="2"/>
  <c r="I13" i="2"/>
  <c r="J13" i="2"/>
  <c r="J12" i="2"/>
  <c r="R9" i="3" l="1"/>
  <c r="L8" i="3"/>
  <c r="L7" i="3"/>
  <c r="F9" i="3"/>
  <c r="I12" i="2"/>
  <c r="G12" i="2"/>
  <c r="B69" i="11"/>
  <c r="C1" i="12"/>
  <c r="A3" i="1"/>
  <c r="AL7" i="3"/>
  <c r="AK9" i="3" s="1"/>
  <c r="AL28" i="3" s="1"/>
  <c r="AY11" i="3"/>
  <c r="AV9" i="3"/>
  <c r="AV11" i="3" s="1"/>
  <c r="AC20" i="3"/>
  <c r="AC19" i="3"/>
  <c r="AC18" i="3"/>
  <c r="AC17" i="3"/>
  <c r="AC16" i="3"/>
  <c r="AC15" i="3"/>
  <c r="AC14" i="3"/>
  <c r="AC13" i="3"/>
  <c r="AC12" i="3"/>
  <c r="AC11" i="3"/>
  <c r="AC10" i="3"/>
  <c r="AD20" i="3"/>
  <c r="AD19" i="3"/>
  <c r="AD18" i="3"/>
  <c r="AD17" i="3"/>
  <c r="AD16" i="3"/>
  <c r="AD15" i="3"/>
  <c r="AD14" i="3"/>
  <c r="AD13" i="3"/>
  <c r="AD12" i="3"/>
  <c r="AD11" i="3"/>
  <c r="AD10" i="3"/>
  <c r="AD9" i="3"/>
  <c r="AC9" i="3"/>
  <c r="Q18" i="3"/>
  <c r="R18" i="3" s="1"/>
  <c r="Q19" i="3"/>
  <c r="R19" i="3" s="1"/>
  <c r="Q20" i="3"/>
  <c r="R20" i="3" s="1"/>
  <c r="E12" i="3"/>
  <c r="F12" i="3" s="1"/>
  <c r="E13" i="3"/>
  <c r="F13" i="3" s="1"/>
  <c r="E14" i="3"/>
  <c r="F14" i="3" s="1"/>
  <c r="AC35" i="3" l="1"/>
  <c r="AD35" i="3" s="1"/>
  <c r="AC26" i="3"/>
  <c r="AC25" i="3"/>
  <c r="AC34" i="3"/>
  <c r="AV10" i="3"/>
  <c r="AU12" i="3" s="1"/>
  <c r="AL29" i="3"/>
  <c r="AO29" i="3" s="1"/>
  <c r="AM9" i="3"/>
  <c r="AC33" i="3"/>
  <c r="AC24" i="3"/>
  <c r="AD24" i="3" s="1"/>
  <c r="AD28" i="3" s="1"/>
  <c r="L15" i="3"/>
  <c r="L13" i="3"/>
  <c r="L14" i="3" s="1"/>
  <c r="L9" i="3"/>
  <c r="F15" i="3"/>
  <c r="AD38" i="3" l="1"/>
  <c r="AD26" i="3"/>
  <c r="AD29" i="3" s="1"/>
  <c r="AL33" i="3"/>
  <c r="AL31" i="3"/>
  <c r="AM29" i="3"/>
  <c r="AN29" i="3"/>
  <c r="AM28" i="3"/>
  <c r="AK35" i="3" l="1"/>
  <c r="AL34" i="3"/>
  <c r="H10" i="1"/>
  <c r="G11" i="1" s="1"/>
  <c r="AY12" i="3" l="1"/>
  <c r="AY10" i="3"/>
  <c r="AY13" i="3" l="1"/>
  <c r="R10" i="3" l="1"/>
  <c r="S20" i="3" s="1"/>
  <c r="AD33" i="3"/>
  <c r="AD37" i="3" s="1"/>
  <c r="F12" i="2"/>
  <c r="S19" i="3" l="1"/>
  <c r="S18" i="3"/>
  <c r="AZ12" i="3"/>
  <c r="BA12" i="3" s="1"/>
  <c r="R21" i="3"/>
  <c r="AY15" i="3" s="1"/>
  <c r="AZ10" i="3" l="1"/>
  <c r="BA10" i="3" s="1"/>
  <c r="BB10" i="3" s="1"/>
  <c r="S21" i="3"/>
  <c r="AZ11" i="3" s="1"/>
  <c r="BB12" i="3"/>
  <c r="H12" i="2"/>
  <c r="F6" i="2" s="1"/>
  <c r="F7" i="2" s="1"/>
  <c r="F18" i="3"/>
  <c r="BA11" i="3" l="1"/>
  <c r="BB11" i="3" s="1"/>
  <c r="BB13" i="3" s="1"/>
  <c r="AZ13" i="3"/>
  <c r="BA13" i="3" s="1"/>
</calcChain>
</file>

<file path=xl/sharedStrings.xml><?xml version="1.0" encoding="utf-8"?>
<sst xmlns="http://schemas.openxmlformats.org/spreadsheetml/2006/main" count="873" uniqueCount="596">
  <si>
    <t>Housing</t>
  </si>
  <si>
    <t>Transportation</t>
  </si>
  <si>
    <t>Groceries</t>
  </si>
  <si>
    <t>Category</t>
  </si>
  <si>
    <t>Food</t>
  </si>
  <si>
    <t>Category Type</t>
  </si>
  <si>
    <t>Expenses</t>
  </si>
  <si>
    <t>Salary</t>
  </si>
  <si>
    <t>Income</t>
  </si>
  <si>
    <t>Capital Gains</t>
  </si>
  <si>
    <t>Side Hustle</t>
  </si>
  <si>
    <t>Other Income</t>
  </si>
  <si>
    <t>Electricity</t>
  </si>
  <si>
    <t>Water</t>
  </si>
  <si>
    <t>Gas</t>
  </si>
  <si>
    <t>WIFI</t>
  </si>
  <si>
    <t>Remittance</t>
  </si>
  <si>
    <t>Insurance</t>
  </si>
  <si>
    <t>Entertainment</t>
  </si>
  <si>
    <t>Education</t>
  </si>
  <si>
    <t>Charity</t>
  </si>
  <si>
    <t>Clothing</t>
  </si>
  <si>
    <t>Dining Out</t>
  </si>
  <si>
    <t>Travel</t>
  </si>
  <si>
    <t>Gadgets</t>
  </si>
  <si>
    <t>Financial Priorities</t>
  </si>
  <si>
    <t>Debt Payment</t>
  </si>
  <si>
    <t>Other Expenses</t>
  </si>
  <si>
    <t>Date</t>
  </si>
  <si>
    <t>Description</t>
  </si>
  <si>
    <t>Amount</t>
  </si>
  <si>
    <t>Grand Total</t>
  </si>
  <si>
    <t>Investment</t>
  </si>
  <si>
    <t>Household Items</t>
  </si>
  <si>
    <t>Subcategory</t>
  </si>
  <si>
    <t>Health</t>
  </si>
  <si>
    <t>Item</t>
  </si>
  <si>
    <t>Business</t>
  </si>
  <si>
    <t>Sum of Amount</t>
  </si>
  <si>
    <t>Total</t>
  </si>
  <si>
    <t>Money Out</t>
  </si>
  <si>
    <t>Balance</t>
  </si>
  <si>
    <t>Jan</t>
  </si>
  <si>
    <t>Feb</t>
  </si>
  <si>
    <t>Net</t>
  </si>
  <si>
    <t>Mar</t>
  </si>
  <si>
    <t>Apr</t>
  </si>
  <si>
    <t>May</t>
  </si>
  <si>
    <t>Jun</t>
  </si>
  <si>
    <t>Jul</t>
  </si>
  <si>
    <t>Aug</t>
  </si>
  <si>
    <t>Sep</t>
  </si>
  <si>
    <t>Oct</t>
  </si>
  <si>
    <t>Nov</t>
  </si>
  <si>
    <t>Dec</t>
  </si>
  <si>
    <t>Abraham Avila Jr.</t>
  </si>
  <si>
    <t>Website:</t>
  </si>
  <si>
    <t>email:</t>
  </si>
  <si>
    <t>https://www.facebook.com/absavilajr/</t>
  </si>
  <si>
    <t>https://aoltrading.com/</t>
  </si>
  <si>
    <t>https://www.facebook.com/groups/1088784757995791</t>
  </si>
  <si>
    <t>https://www.facebook.com/AOLTrades</t>
  </si>
  <si>
    <t>Highest</t>
  </si>
  <si>
    <t>Average</t>
  </si>
  <si>
    <t>Lowest</t>
  </si>
  <si>
    <t>Month</t>
  </si>
  <si>
    <t>%</t>
  </si>
  <si>
    <t>Planned</t>
  </si>
  <si>
    <t>Actual</t>
  </si>
  <si>
    <t>AI Message</t>
  </si>
  <si>
    <t>Diff</t>
  </si>
  <si>
    <t>aol.trades@gmail.com</t>
  </si>
  <si>
    <t>Hardware</t>
  </si>
  <si>
    <t>Software</t>
  </si>
  <si>
    <t>License/Activated MS Excel</t>
  </si>
  <si>
    <t>User's Input Columns</t>
  </si>
  <si>
    <t>System Requirements:</t>
  </si>
  <si>
    <t>Intel Core i3 or better</t>
  </si>
  <si>
    <t>4GB or better</t>
  </si>
  <si>
    <t>2GB Free disk space</t>
  </si>
  <si>
    <t>Optional</t>
  </si>
  <si>
    <t>Microsoft Windows 7 or later version</t>
  </si>
  <si>
    <t>*For MAC OS, please use virtual machine and/or MS Office for MAC</t>
  </si>
  <si>
    <t>Financial Freedom without Boundaries</t>
  </si>
  <si>
    <t>Developed by:</t>
  </si>
  <si>
    <t>Name</t>
  </si>
  <si>
    <t>:</t>
  </si>
  <si>
    <t>Processor:</t>
  </si>
  <si>
    <t>RAM</t>
  </si>
  <si>
    <t>Storage:</t>
  </si>
  <si>
    <t>Graphics:</t>
  </si>
  <si>
    <t>Operating System</t>
  </si>
  <si>
    <t>Application Software</t>
  </si>
  <si>
    <t>FB</t>
  </si>
  <si>
    <t>Website</t>
  </si>
  <si>
    <t>FB Page</t>
  </si>
  <si>
    <t>Public FB Group</t>
  </si>
  <si>
    <t>email</t>
  </si>
  <si>
    <r>
      <t xml:space="preserve">Envelope budgeting user's input. See: </t>
    </r>
    <r>
      <rPr>
        <i/>
        <sz val="11"/>
        <color theme="1" tint="0.14999847407452621"/>
        <rFont val="Calibri"/>
        <family val="2"/>
        <scheme val="minor"/>
      </rPr>
      <t>settings tab &gt; Envelope table</t>
    </r>
  </si>
  <si>
    <t>Covers one (1) year budgeting</t>
  </si>
  <si>
    <t>Fast adding records and accepts 1M+ transaction records</t>
  </si>
  <si>
    <t>Monthly, multi-month selection, and year-to-date report period</t>
  </si>
  <si>
    <t>Manage sub-categories if the default category do not work for you</t>
  </si>
  <si>
    <t>Envelope system distribution display on very nice charts</t>
  </si>
  <si>
    <t>Key Features:</t>
  </si>
  <si>
    <t>Birmingham, United Kingdom</t>
  </si>
  <si>
    <t>A money manager apps with interactive and dynamic analytics to track your income, expenses and savings in simple ways.</t>
  </si>
  <si>
    <t>Easy to use and user-friendly interface</t>
  </si>
  <si>
    <t>For Suggestions and Bug Reporting:</t>
  </si>
  <si>
    <t>Contact Details:</t>
  </si>
  <si>
    <t>https://docs.google.com/forms/d/e/1FAIpQLSdIrCFdup7s6jxcj7JnV0PAStN6r1zsdro2i1YpIGZUyaIq3Q/viewform?usp=sf_link</t>
  </si>
  <si>
    <t>https://forms.gle/y6ziEnYd3mFo5c6EA</t>
  </si>
  <si>
    <t>Shorten URL</t>
  </si>
  <si>
    <t>- or -</t>
  </si>
  <si>
    <t>Long URL</t>
  </si>
  <si>
    <t>Updating Transaction/Record Entry</t>
  </si>
  <si>
    <t>Copy and Paste the URL below on your web browser.</t>
  </si>
  <si>
    <t>AOL proprietary algorithm for SMART Financial Advisor</t>
  </si>
  <si>
    <t>Microsoft Excel 2016 or later version</t>
  </si>
  <si>
    <t>Founder, AOL Analytics</t>
  </si>
  <si>
    <t>Needs</t>
  </si>
  <si>
    <t>Wants</t>
  </si>
  <si>
    <t>Envelope System</t>
  </si>
  <si>
    <t>Calculated Columns (Please do not edit)</t>
  </si>
  <si>
    <t xml:space="preserve"> Type</t>
  </si>
  <si>
    <t>Money Out (Expenses)</t>
  </si>
  <si>
    <t>Total Expenses</t>
  </si>
  <si>
    <t>Total Income</t>
  </si>
  <si>
    <t>Money In (Income)</t>
  </si>
  <si>
    <t xml:space="preserve">Money In (Income) </t>
  </si>
  <si>
    <t xml:space="preserve">Money Out (Expenses) </t>
  </si>
  <si>
    <t>Income and Expenses (YTD)</t>
  </si>
  <si>
    <t>KPI Card</t>
  </si>
  <si>
    <t xml:space="preserve">Amount </t>
  </si>
  <si>
    <t>Money Out &amp; Balance Ratio</t>
  </si>
  <si>
    <t>Descriptions</t>
  </si>
  <si>
    <r>
      <rPr>
        <b/>
        <sz val="11"/>
        <color theme="1"/>
        <rFont val="Calibri"/>
        <family val="2"/>
        <scheme val="minor"/>
      </rPr>
      <t>Necessities expenses</t>
    </r>
    <r>
      <rPr>
        <sz val="11"/>
        <color theme="1"/>
        <rFont val="Calibri"/>
        <family val="2"/>
        <scheme val="minor"/>
      </rPr>
      <t xml:space="preserve"> such as food, housing, bills, transportation, etc.</t>
    </r>
  </si>
  <si>
    <r>
      <rPr>
        <b/>
        <sz val="11"/>
        <color theme="1"/>
        <rFont val="Calibri"/>
        <family val="2"/>
        <scheme val="minor"/>
      </rPr>
      <t>Financial obligation expenses</t>
    </r>
    <r>
      <rPr>
        <sz val="11"/>
        <color theme="1"/>
        <rFont val="Calibri"/>
        <family val="2"/>
        <scheme val="minor"/>
      </rPr>
      <t xml:space="preserve"> such as education, self-improvement, insurance, etc.</t>
    </r>
  </si>
  <si>
    <r>
      <rPr>
        <b/>
        <sz val="11"/>
        <color theme="1"/>
        <rFont val="Calibri"/>
        <family val="2"/>
        <scheme val="minor"/>
      </rPr>
      <t>Lifestyle choice expense</t>
    </r>
    <r>
      <rPr>
        <sz val="11"/>
        <color theme="1"/>
        <rFont val="Calibri"/>
        <family val="2"/>
        <scheme val="minor"/>
      </rPr>
      <t xml:space="preserve"> such as travel, dining out, gadgets, games, etc.</t>
    </r>
  </si>
  <si>
    <t>Settings</t>
  </si>
  <si>
    <t>Real Money Out%</t>
  </si>
  <si>
    <t>% Allocation</t>
  </si>
  <si>
    <t>Avg.</t>
  </si>
  <si>
    <t>Max</t>
  </si>
  <si>
    <t>Min</t>
  </si>
  <si>
    <t>Stat</t>
  </si>
  <si>
    <t>Label</t>
  </si>
  <si>
    <t>MAX</t>
  </si>
  <si>
    <t>Insights</t>
  </si>
  <si>
    <t xml:space="preserve"> FB:</t>
  </si>
  <si>
    <t>Official FB Page:</t>
  </si>
  <si>
    <t>SMART Financial Advisor</t>
  </si>
  <si>
    <t>Financial Priorities + Balance</t>
  </si>
  <si>
    <t>AOL Analytics</t>
  </si>
  <si>
    <t>fb/AOLTrades</t>
  </si>
  <si>
    <t>fb/absavilajr</t>
  </si>
  <si>
    <t>https://aoltrading.com</t>
  </si>
  <si>
    <t xml:space="preserve">Expenses </t>
  </si>
  <si>
    <t>Diff MoM</t>
  </si>
  <si>
    <t>Diff MoM %</t>
  </si>
  <si>
    <t>No</t>
  </si>
  <si>
    <t>Selected Month</t>
  </si>
  <si>
    <t>Previous Month</t>
  </si>
  <si>
    <t>Option</t>
  </si>
  <si>
    <t>Value Selected</t>
  </si>
  <si>
    <t>Current Month</t>
  </si>
  <si>
    <t>Selected Control</t>
  </si>
  <si>
    <t>% Diff</t>
  </si>
  <si>
    <t>Title</t>
  </si>
  <si>
    <t>Nick Name:</t>
  </si>
  <si>
    <t>John</t>
  </si>
  <si>
    <t>SN</t>
  </si>
  <si>
    <t>Quotes</t>
  </si>
  <si>
    <t>Too many people spend money they earned..to buy things they don't want..to impress people that they don't like. - Will Rogers</t>
  </si>
  <si>
    <t>Wealth consists not in having great possessions, but in having few wants. - Epictetus</t>
  </si>
  <si>
    <t>Success is not the key to happiness. Happiness is the key to success. If you love what you are doing, you will be successful.  Herman Cain</t>
  </si>
  <si>
    <t>Money is only a tool. It will take you wherever you wish, but it will not replace you as the driver. - Ayn Rand</t>
  </si>
  <si>
    <t>The gratification of wealth is not found in mere possession or in lavish expenditure, but in its wise application. - Miguel de Cervantes</t>
  </si>
  <si>
    <t>Only when the last tree has died and the last river been poisoned and the last fish been caught will we realize we cannot eat money. - Indian Proverb</t>
  </si>
  <si>
    <t>One man to live in pleasure and wealth whilst all other weep and smart for it, that is the part not of a king, but of a jailor. - Thomas More</t>
  </si>
  <si>
    <t> We make a living by what we get. We make a life by what we give. - Winston Churchill</t>
  </si>
  <si>
    <t>The real measure of your wealth is how much you’d be worth if you lost all your money. - unknown</t>
  </si>
  <si>
    <t> The wealth of a soul is measured by how much it can feel… its poverty by how little. - Sherrilyn Kenyon</t>
  </si>
  <si>
    <t>Integrity is the essence of everything successful. - R. Buckminster Fuller</t>
  </si>
  <si>
    <t>To be wealthy and honored in an unjust society is a disgrace. - Confucius</t>
  </si>
  <si>
    <t>Destiny is as destiny does. If you believe you have no control, then you have no control. - Wess Roberts</t>
  </si>
  <si>
    <t>If we command our wealth, we shall be rich and free. If our wealth commands us, we are poor indeed. - Edmund Burke</t>
  </si>
  <si>
    <t>I am grateful for the blessings of wealth, but it hasn’t changed who I am. My feet are still on the ground. I’m just wearing better shoes. - Oprah Winfrey</t>
  </si>
  <si>
    <t>Wealth is the slave of a wise man. The master of a fool - Seneca</t>
  </si>
  <si>
    <t>A wise man should have money in his head, but not in his heart. - Jonathan Swift</t>
  </si>
  <si>
    <t> An investment in knowledge pays the best dividends. - Benjamin Franklin</t>
  </si>
  <si>
    <t>Happiness is not in the mere possession of money; it lies in the joy of achievement, in the thrill of creative effort. - Franklin D. Roosevelt</t>
  </si>
  <si>
    <t>It’s a kind of spiritual snobbery that makes people think they can be happy without money. - Albert Camus</t>
  </si>
  <si>
    <t>Money is neither my god nor my devil. It is a form of energy that tends to make us more of who we already are, whether it’s greedy or loving. - Dan Millman</t>
  </si>
  <si>
    <t> What good is money if it can’t buy happiness? - Agatha Christie</t>
  </si>
  <si>
    <t>View money and things not as something you create to fill a lack, but as tools to help you more fully express yourself and realize your potential. - Sanaya Roman and Duane Packer</t>
  </si>
  <si>
    <t>Acknowledging the good that you already have in your life is the foundation for all abundance. - Eckhart Tolle</t>
  </si>
  <si>
    <t>Be thankful for what you have; you’ll end up having more. If you concentrate on what you don’t have, you will never, ever have enough. - Oprah Winfrey</t>
  </si>
  <si>
    <t>Seek not greater wealth, but simpler pleasure; not higher fortune, but deeper felicity. - Mahatma Gandhi</t>
  </si>
  <si>
    <t>Success is not the key to happiness. Happiness is the key to success. If you love what you are doing, you will be successful. - Herman Cain</t>
  </si>
  <si>
    <t>It is not in everyone’s power to secure wealth, office, or honors; but everyone may be good, generous, and wise. - Luc De Clapiers</t>
  </si>
  <si>
    <t>The tragedy of life doesn’t lie in not reaching your goal. The tragedy lies in having no goal to reach. - Benjamin E. Mayes</t>
  </si>
  <si>
    <t>One important key to success is self-confidence. An important key to self-confidence is preparation. - Arthur Ashe</t>
  </si>
  <si>
    <t>Be ready when opportunity comes…. Luck is when preparation and opportunity meet. - Roy D. Chapin Jr.</t>
  </si>
  <si>
    <t>Fortune sides with him who dares. - Virgil</t>
  </si>
  <si>
    <t>No man should receive a dollar unless that dollar has been fairly earned. - Theodore Roosevelt</t>
  </si>
  <si>
    <t>No wealth can ever make a bad man at peace with himself - Plato</t>
  </si>
  <si>
    <t>The best thing money can buy is financial freedom.</t>
  </si>
  <si>
    <t>Financial peace isn't the acquisition of stuff. It's learning to live on less than you make, so you can give money back and have money to invest. You can't win until you do this. - Dave Ramse</t>
  </si>
  <si>
    <t>Empty pockets never held anyone back. Only empty heads and empty hearts can do that. - Norman Vincent Peal</t>
  </si>
  <si>
    <t>It’s good to have money and the things that money can buy, but it’s good, too, to check up once in a while and make sure that you haven’t lost the things that money can’t buy. - George Lorimer</t>
  </si>
  <si>
    <t>Everyday is a bank account, and time is our currency. No one is rich, no one is poor, we've got 24 hours each. - Christopher Rice</t>
  </si>
  <si>
    <t>It's how you deal with failure that determines how you achieve success. - David Feherty</t>
  </si>
  <si>
    <t>Frugality includes all the other virtues. - Cicero</t>
  </si>
  <si>
    <t>An investment in knowledge pays the best interest. - Benjamin Franklin</t>
  </si>
  <si>
    <t>I will tell you the secret to getting rich on Wall Street. You try to be greedy when others are fearful. And you try to be fearful when others are greedy. - Warren Buffett</t>
  </si>
  <si>
    <t>Opportunity is missed by most people because it is dressed in overalls and looks like work. - Thomas Edison</t>
  </si>
  <si>
    <t>I never attempt to make money on the stock market. I buy on the assumption that they could close the market the next day and not reopen it for ten years. - Warren Buffett</t>
  </si>
  <si>
    <t>A nickel ain't worth a dime anymore. - Yogi Berra</t>
  </si>
  <si>
    <t>Money never made a man happy yet, nor will it. The more a man has, the more he wants. Instead of filling a vacuum, it makes one. - Benjamin Franklin</t>
  </si>
  <si>
    <t>Many people take no care of their money till they come nearly to the end of it, and others do just the same with their time. - Johann Wolfgang von Goethe</t>
  </si>
  <si>
    <t>Formal education will make you a living; self-education will make you a fortune. - Jim Rohn</t>
  </si>
  <si>
    <t>Money is only a tool. It will take you wherever you wish, but it will not replace you as the driver. - Ayn Rand</t>
  </si>
  <si>
    <t>Financial peace isn't the acquisition of stuff. It's learning to live on less than you make, so you can give money back and have money to invest. You can't win until you do this. - Dave Ramsey</t>
  </si>
  <si>
    <t>It is not the man who has too little, but the man who craves more, that is poor. - Seneca</t>
  </si>
  <si>
    <t>It’s not the employer who pays the wages. Employers only handle the money. It’s the customer who pays the wages. - Henry Ford</t>
  </si>
  <si>
    <t>He who loses money, loses much; He who loses a friend, loses much more; He who loses faith, loses all. - Eleanor Roosevelt</t>
  </si>
  <si>
    <t>Happiness is not in the mere possession of money; it lies in the joy of achievement, in the thrill of creative effort. - Franklin D. Roosevelt</t>
  </si>
  <si>
    <t>Empty pockets never held anyone back. Only empty heads and empty hearts can do that. - Norman Vincent Peale</t>
  </si>
  <si>
    <t>Buy when everyone else is selling and hold until everyone else is buying. That’s not just a catchy slogan. It’s the very essence of successful investing. - J. Paul Getty</t>
  </si>
  <si>
    <t>If money is your hope for independence you will never have it. The only real security that a man will have in this world is a reserve of knowledge, experience, and ability. - Henry Ford</t>
  </si>
  <si>
    <t>If all the economists were laid end to end, they’d never reach a conclusion. - George Bernard Shaw</t>
  </si>
  <si>
    <t>How many millionaires do you know who have become wealthy by investing in savings accounts? I rest my case. - Robert G. Allen</t>
  </si>
  <si>
    <t>I made my money the old-fashioned way. I was very nice to a wealthy relative right before he died. - Malcolm Forbes</t>
  </si>
  <si>
    <t>Innovation distinguishes between a leader and a follower. - Steve Jobs</t>
  </si>
  <si>
    <t>The real measure of your wealth is how much you'd be worth if you lost all your money. - Anonymous</t>
  </si>
  <si>
    <t>Money is a terrible master but an excellent servant. - P.T. Barnum</t>
  </si>
  <si>
    <t>Try to save something while your salary is small; it’s impossible to save after you begin to earn more. - Jack Benny</t>
  </si>
  <si>
    <t>Wealth is the ability to fully experience life. - Henry David Thoreau</t>
  </si>
  <si>
    <t>The individual investor should act consistently as an investor and not as a speculator. - Ben Graham</t>
  </si>
  <si>
    <t>I’m a great believer in luck, and I find the harder I work the more I have of it. - Thomas Jefferson</t>
  </si>
  <si>
    <t>You must gain control over your money or the lack of it will forever control you. - Dave Ramsey</t>
  </si>
  <si>
    <t>Investing should be more like watching paint dry or watching grass grow. If you want excitement, take $800 and go to Las Vegas. - Paul Samuelson</t>
  </si>
  <si>
    <t>Every time you borrow money, you're robbing your future self. - Nathan W. Morris</t>
  </si>
  <si>
    <t>Rich people have small TVs and big libraries, and poor people have small libraries and big TVs. - Zig Ziglar</t>
  </si>
  <si>
    <t>Never spend your money before you have it. - Thomas Jefferson</t>
  </si>
  <si>
    <t>The stock market is filled with individuals who know the price of everything, but the value of nothing. - Phillip Fisher</t>
  </si>
  <si>
    <t>Wealth is not his that has it, but his that enjoys it. - Benjamin Franklin</t>
  </si>
  <si>
    <t>It's not how much money you make, but how much money you keep, how hard it works for you, and how many generations you keep it for. - Robert Kiyosaki</t>
  </si>
  <si>
    <t>I have not failed. I’ve just found 10,000 ways that won’t work. - Thomas A. Edison</t>
  </si>
  <si>
    <t>If you don’t value your time, neither will others. Stop giving away your time and talents. Value what you know &amp; start charging for it. - Kim Garst</t>
  </si>
  <si>
    <t>The habit of saving is itself an education; it fosters every virtue, teaches self-denial, cultivates the sense of order, trains to forethought, and so broadens the mind. - T.T. Munger</t>
  </si>
  <si>
    <t>Don't tell me what you value, show me your budget, and I'll tell you what you value.” - Joe Biden</t>
  </si>
  <si>
    <t>If you live for having it all, what you have is never enough. - Vicki Robin</t>
  </si>
  <si>
    <t>We make a living by what we get, but we make a life by what we give. - Winston Churchill</t>
  </si>
  <si>
    <t>Wealth after all is a relative thing since he that has little and wants less is richer than he that has much and wants more. - Charles Caleb Colton</t>
  </si>
  <si>
    <t>Not everything that can be counted counts, and not everything that counts can be counted. - Albert Einstein</t>
  </si>
  <si>
    <t>It is time for us to stand and cheer for the doer, the achiever, the one who recognizes the challenge and does something about it. - Vince Lombardi</t>
  </si>
  <si>
    <t>It's not the situation, but whether we react (negative) or respond (positive) to the situation that's important. - Zig Ziglar</t>
  </si>
  <si>
    <t>A successful man is one who can lay a firm foundation with the bricks others have thrown at him. - David Brinkley</t>
  </si>
  <si>
    <t>Let him who would enjoy a good future waste none of his present. - Roger Babson</t>
  </si>
  <si>
    <t>Courage is being scared to death, but saddling up anyway. - John Wayne</t>
  </si>
  <si>
    <t>Live as if you were to die tomorrow. Learn as if you were to live forever. - Mahatma Gandhi</t>
  </si>
  <si>
    <t>Twenty years from now you will be more disappointed by the things that you didn’t do than by the ones you did do. - Mark Twain</t>
  </si>
  <si>
    <t>It is our choices, that show what we truly are, far more than our abilities. - J. K Rowling</t>
  </si>
  <si>
    <t>The successful warrior is the average man, with laser-like focus. - Bruce Lee</t>
  </si>
  <si>
    <t>Develop success from failures. Discouragement and failure are two of the surest stepping stones to success. - Dale Carnegie</t>
  </si>
  <si>
    <t>The question isn’t who is going to let me; it’s who is going to stop me. - Ayn Rand</t>
  </si>
  <si>
    <t>Don’t let the fear of losing be greater than the excitement of winning. - Robert Kiyosaki</t>
  </si>
  <si>
    <t>Let no feeling of discouragement prey upon you, and in the end you are sure to succeed. - Abraham Lincoln</t>
  </si>
  <si>
    <t>Screw it, Let’s do it! - Richard Branson</t>
  </si>
  <si>
    <t>If your ship doesn’t come in, swim out to meet it! - Jonathan Winters</t>
  </si>
  <si>
    <t>A real entrepreneur is somebody who has no safety net underneath them. - Henry Kravis</t>
  </si>
  <si>
    <t>As long as you’re going to be thinking anyway, think big. - Donald Trump</t>
  </si>
  <si>
    <t>The only place where success comes before work is in the dictionary. - Vidal Sassoon</t>
  </si>
  <si>
    <t>Success is walking from failure to failure with no loss of enthusiasm. - Winston Churchill</t>
  </si>
  <si>
    <t>Without continual growth and progress, such words as improvement, achievement, and success have no meaning. - Benjamin Franklin</t>
  </si>
  <si>
    <t>If plan A fails, remember there are 25 more letters. - Chris Guillebeau</t>
  </si>
  <si>
    <t>Do not go where the path may lead, go instead where there is no path and leave a trail. - Ralph Waldo Emerson</t>
  </si>
  <si>
    <t>A journey of a thousand miles must begin with a single step. - Lao Tzu</t>
  </si>
  <si>
    <t>Believe you can and you’re halfway there. - Theodore Roosevelt</t>
  </si>
  <si>
    <t>The Stock Market is designed to transfer money from the Active to the Patient. - Warren Buffett</t>
  </si>
  <si>
    <t>I’m only rich because I know when I’m wrong…I basically have survived by recognizing my mistakes. - George Soros</t>
  </si>
  <si>
    <t>When buying shares, ask yourself, would you buy the whole company? - Rene Rivkin</t>
  </si>
  <si>
    <t>If you have trouble imagining a 20% loss in the stock market, you shouldn’t be in stocks. - John Bogle</t>
  </si>
  <si>
    <t>My old father used to have a saying:  If you make a bad bargain, hug it all the tighter. - Abraham Lincoln</t>
  </si>
  <si>
    <t>It takes as much energy to wish as it does to plan. - Eleanor Roosevelt</t>
  </si>
  <si>
    <t>The four most expensive words in the English language are, ‘This time it’s different.’ - Sir John Templeton</t>
  </si>
  <si>
    <t>I'd like to live as a poor man with lots of money. - Pablo Picasso</t>
  </si>
  <si>
    <t>Wealth is like sea-water; the more we drink, the thirstier we become; and the same is true of fame. - Arthur Schopenhauer</t>
  </si>
  <si>
    <t>If we command our wealth, we shall be rich and free. If our wealth commands us, we are poor indeed. - Edmund Burke</t>
  </si>
  <si>
    <t>No wealth can ever make a bad man at peace with himself. - Plato</t>
  </si>
  <si>
    <t>My formula for success is rise early, work late and strike oil. - JP Getty</t>
  </si>
  <si>
    <t>"So many people spend their health gaining wealth, and then have to spend their wealth to regain their health."- A.J. Reb Materi.</t>
  </si>
  <si>
    <t>Today be thankful and think how rich you are. your family is priceless, your time is gold, and your health is your wealth. "- Zig Ziglar</t>
  </si>
  <si>
    <t>Eating healthy can cost you money, but eating unhealthy can cost you your life. - Anonymous</t>
  </si>
  <si>
    <t>When wealth is lost, nothing is lost; when health is lost, something is lost; when character is lost, everything is lost. -Billy Graham</t>
  </si>
  <si>
    <t>He who has health has hope, and he who has hope has everything. - Anonymous</t>
  </si>
  <si>
    <t>Time and health are two precious assets that we don't recognize and appreciate until they have been depleted. - Denis Waitley</t>
  </si>
  <si>
    <t>Your health is a focused investment of time and energy. It doesn't have to come with crippling financial debt unless you allow it. - BeU</t>
  </si>
  <si>
    <t>Less pharma, more farms. Less pills, more plants. less GMO, more organic. - Anonymous</t>
  </si>
  <si>
    <t>Health is adding a level of intention to every area of your life. - Miranda Anderson</t>
  </si>
  <si>
    <t>The wealthiest thing to have right now is a piece of mind. -Anonymous</t>
  </si>
  <si>
    <t>Health is a daily practice, not a 30-day diet. - Anonymous</t>
  </si>
  <si>
    <t>Your health is an investment, not an expense. - Unknown</t>
  </si>
  <si>
    <t>Your health is your greatest gift. never take it for granted. - Anonymous</t>
  </si>
  <si>
    <t>Wealth is the ability to fully experience life. - Henry Thoreau</t>
  </si>
  <si>
    <t>Some people are so poor all they have is money. - Bob Marley</t>
  </si>
  <si>
    <t>An apple a day keeps the doctor away - Benjamin Franklin.</t>
  </si>
  <si>
    <t>"The preservation of health is a duty. Few seem conscious that there is such a thing as physical morality".- Herbert Spencer.</t>
  </si>
  <si>
    <t>The only way to keep your health is to eat what you don't want, drink what you don't like, and do what you'd rather not."- Mark Twain.</t>
  </si>
  <si>
    <t>Nothing looks good as healthy feels. - Anonymous</t>
  </si>
  <si>
    <t>I am just enjoying what cricket has given me. In sports, it's obviously really important for all of us to remain fit - and health is wealth, so health comes with the sport. - Harbhajan Singh</t>
  </si>
  <si>
    <t>To get rich, never risk your health. For it is the truth that health is the wealth of wealth. - Richard Baker</t>
  </si>
  <si>
    <t>Take all that is given, whether wealth, love, or language, nothing comes by mistake, and with good digestion, all can be turned to health. - George Herbert</t>
  </si>
  <si>
    <t>Your composite health is directly proportional to your composite wealth. -Anthony Pan</t>
  </si>
  <si>
    <t>True wealth is having your health and knowledge of self. - Benjamin Franklin</t>
  </si>
  <si>
    <t>When you ask people what affects their wellbeing most, they think of health and wealth. -Tom Rath</t>
  </si>
  <si>
    <t>When health is absent, wisdom cannot reveal itself, art cannot become manifest, strength cannot be exerted, wealth is useless, and the reason is powerless. -Herophilos</t>
  </si>
  <si>
    <t>Wealth is a means to an end, not the end itself. As a synonym for health and happiness, it has had a fair trial and failed dismally. - John Galsworthy</t>
  </si>
  <si>
    <t>Nor love, not honor, wealth, or power can give the heart a cheerful hour When health is lost. Be timely wise; With health, all taste of pleasure fly. -John Gay</t>
  </si>
  <si>
    <t>Give a man health and a course to steer, and he'll never stop to trouble about whether he's happy or not. - Anonymous</t>
  </si>
  <si>
    <t>"Health is wealth. Peace of mind is happiness. Yoga shows the way." - Vishnudevananda Saraswati.</t>
  </si>
  <si>
    <t>"The higher your energy level, the more efficient your body, the better you feel, and the more you will use your talent to produce outstanding results." - Tony Robbins.</t>
  </si>
  <si>
    <t>"Physical fitness is not only one of the most important keys to a healthy body, but it is also the basis of dynamic and creative intellectual activity." - John F. Kennedy.</t>
  </si>
  <si>
    <t>Let food be thy medicine and medicine be thy food. - Hippocrates</t>
  </si>
  <si>
    <t>Those who think they have no time for exercise will sooner or later have to find time for illness. - Edward Stanley</t>
  </si>
  <si>
    <t>Money is the most envied but the least enjoyed. Health is the most enjoyed but the least envied. - Charles Caleb Colton</t>
  </si>
  <si>
    <t>If you keep ignoring the whispers from your body, eventually, you'll be forced to deal with its screams. - Unknown</t>
  </si>
  <si>
    <t>When we feel stuck, going nowhere - even starting to slip backward - we may actually be backing up to get a running start. - Dan Millman</t>
  </si>
  <si>
    <t>It is health that is real wealth. And not pieces of gold and silver." - Gandhi</t>
  </si>
  <si>
    <t>Good health is a crown on the head of a well person that only a sick person can see." - Rohit Sharma</t>
  </si>
  <si>
    <t>"The greatest wealth is health." - Virgil.</t>
  </si>
  <si>
    <t>"Health is the greatest of human blessings." - Hippocrates.</t>
  </si>
  <si>
    <t>"So many spend their health gaining wealth, and then have to spend their wealth to regain their health." - A.J. Materi.</t>
  </si>
  <si>
    <t>"The first wealth is health." - Ralph Waldo Emerson.</t>
  </si>
  <si>
    <t>"Health is a priceless wealth. Invest while you can." - Bryant McGill.</t>
  </si>
  <si>
    <t>"If you have health, you probably will be happy, and if you have health and happiness, you have all the wealth you need, even if it is not all you want." - Elbert Hubbard.</t>
  </si>
  <si>
    <t>"Health is like money; we never have a true idea of its value until we lose it." - Josh Billings.</t>
  </si>
  <si>
    <t>"Nothing looks as good as healthy feels." - Anonymous.</t>
  </si>
  <si>
    <t>"I believe that the greatest gift that you can give your family and the world is a healthy you." '- Joyce Meyer</t>
  </si>
  <si>
    <t>You can't enjoy wealth if you're not in good health." - Anonymous.</t>
  </si>
  <si>
    <t>"Happiness is the new rich. Inner peace is a new success. Health is new wealth. Kindness is the new cool." - Anonymous.</t>
  </si>
  <si>
    <t>"Health is the soul that animates all the enjoyments of life, which fade and are tasteless without it." - Seneca.</t>
  </si>
  <si>
    <t>Healthy citizens are the greatest asset any country can have." - Winston S. Churchill.</t>
  </si>
  <si>
    <t>"Some people don't do well simply because they don't feel well." - Jim Rohn.</t>
  </si>
  <si>
    <t>"Humor and health, the staples of wealth." - S. Austin</t>
  </si>
  <si>
    <t>"Early to bed and early to rise makes a man healthy, wealthy, and wise." - Benjamin Franklin</t>
  </si>
  <si>
    <t>"Health is not valued until sickness comes." - Thomas Fuller.</t>
  </si>
  <si>
    <t>If you're healthy, you're wealthy." - Yiddish Proverb.</t>
  </si>
  <si>
    <t>To keep the body in good health is a duty… otherwise we shall not be able to keep our mind strong and clear." - Buddha</t>
  </si>
  <si>
    <t>"Take care of your body. It's the only place you have to live. - Jim Rohn</t>
  </si>
  <si>
    <t>"You can't enjoy wealth if you're not in good health." - Anonymous.</t>
  </si>
  <si>
    <t>Let yourself feel happy about the abundance you will have, because it will come. ~ Natalie Ledwell</t>
  </si>
  <si>
    <t>Wealth consists not in having great possessions, but in having few wants. ~ Epictetus</t>
  </si>
  <si>
    <t>Acknowledging the good that you already have in your life is the foundation for all abundance. - Eckhart Tolle</t>
  </si>
  <si>
    <t>Be thankful for what you have; you’ll end up having more. If you concentrate on what you don’t have, you will never, ever have enough. - Oprah Winfrey</t>
  </si>
  <si>
    <t>Seek not greater wealth, but simpler pleasure; not higher fortune, but deeper felicity. - Mahatma Gandhi</t>
  </si>
  <si>
    <t>Money is good for nothing unless you know the value of it by experience. - P.T Barnum</t>
  </si>
  <si>
    <t>Don’t tell me where your priorities are. Show me where you spend your money and I’ll tell you what they are. - James W. Frick</t>
  </si>
  <si>
    <t>Create the highest, grandest vision possible for your life, because you become what you believe. - Oprah</t>
  </si>
  <si>
    <t>See yourself living in abundance and you will attract it. It always works, it works every time with every person. - Bob Proctor</t>
  </si>
  <si>
    <t>You are essentially who you create yourself to be and all that occurs in your life is the result of your own making. - Stephen Richards</t>
  </si>
  <si>
    <t>If you don’t value your time, neither will others. Stop giving away your time and talents. Value what you know &amp; start charging for it. - Kim Garst</t>
  </si>
  <si>
    <t>Don’t let the fear of losing be greater than the excitement of winning. - Robert Kiyosaki</t>
  </si>
  <si>
    <t>Believe you can and you’re halfway there. - Theodore Roosevelt</t>
  </si>
  <si>
    <t>I cannot give you the formula for success, but I can give you the formula for failure which is: Try to please everybody. - Herbert B. Swope</t>
  </si>
  <si>
    <t>You’ve got to get up every morning with determination if you’re going to go to bed with satisfaction. - George Lorimer</t>
  </si>
  <si>
    <t>Love many things, for therein lies the true strength, and whosoever loves much performs much, and can accomplish much, and what is done in love is done well. - Vincent Van Gogh</t>
  </si>
  <si>
    <t>Spend eighty percent of your time focusing on the opportunities of tomorrow rather than the problems of yesterday. - Brian Tracy</t>
  </si>
  <si>
    <t>Success means having the courage, the determination, and the will to become the person you believe you were meant to be. - George Sheehan</t>
  </si>
  <si>
    <t>Wealth is the ability to fully experience life.- Henry David Thoreau</t>
  </si>
  <si>
    <t>You can’t enjoy wealth if you’re not in good health. - Anonymous</t>
  </si>
  <si>
    <t>God gave us wealth, not that we should be hoarders but dispensers. - Thomas Manton</t>
  </si>
  <si>
    <t>Wealth can do us no good unless it helps us toward heaven. - Thomas Adams</t>
  </si>
  <si>
    <t>It is only when the rich are sick that they fully feel the impotence of wealth. - C. C. Colton</t>
  </si>
  <si>
    <t>Wealth flows from energy and ideas. - William Feather</t>
  </si>
  <si>
    <t>Wealth is quiet. Rich is loud. Poor is flashy. - Unknown</t>
  </si>
  <si>
    <t>Wealth is no mark of God’s favour. Poverty is no mark of God’s displeasure. - J. C. Ryle</t>
  </si>
  <si>
    <t>Wealth is not wisdom’s goal, but is often wisdom’s reward. - R.C. Sproul</t>
  </si>
  <si>
    <t>Excuse me while I save, invest, and build wealth. - Stephanie Lahart</t>
  </si>
  <si>
    <t>Time is more valuable than money. You can get more money, but you cannot get more time. - Jim Rohn</t>
  </si>
  <si>
    <t>The most valuable things in your life are always the things that money cannot buy. - Matshona Dhilwayo</t>
  </si>
  <si>
    <t>The key to understanding if something is truly precious is to ask if we can hold it, for things truly precious cannot be held. - Craig D. Lounsbrough</t>
  </si>
  <si>
    <t>If you choose money over love, you will always be poor. - Matshona Dhliwayo</t>
  </si>
  <si>
    <t>The rich invest in time, the poor invest in money. - Warren Buffett</t>
  </si>
  <si>
    <t>True wealth is not of the pocket, but of the heart and of the mind. - Kevin Gates</t>
  </si>
  <si>
    <t>The real measure of our wealth is how much we’d be worth if we lost all our money. - John Henry Jowett</t>
  </si>
  <si>
    <t>True wealth is not measured in money or status or power. It is measured in the legacy we leave behind for those we love and those we inspire. - Cesar Casey</t>
  </si>
  <si>
    <t>The mark of true wealth is determined by how much one can give away. - T. Harv Eker</t>
  </si>
  <si>
    <t>True wealth is not what you have, it’s what you’re left with when all you have is gone. - James Arthur Ray</t>
  </si>
  <si>
    <t>Whenever wealth keeps a man from thinking about God, it is not a blessing but a curse. - John Blanchard</t>
  </si>
  <si>
    <t>Money is a tool. Used properly it makes something beautiful; used wrong, it makes a mess! - Bradley Vinson</t>
  </si>
  <si>
    <t>The more money he has, the more troubles he will have. - C. H. Spurgeon</t>
  </si>
  <si>
    <t>In today’s world, money is like oxygen - lack of oxygen can kill you, so can too much of it. - Abhijit Naskar</t>
  </si>
  <si>
    <t>People have to do awful things for money. - Gillian Flynn</t>
  </si>
  <si>
    <t>When the purse becomes empty, the mind becomes full of issues. - Ernest Agyemang Yeboah</t>
  </si>
  <si>
    <t>Money is a very dangerous thing, you have to get to know how to look after it or else you will lose it with ease and remember how you would’ve it in hard times. - Auliq Ice</t>
  </si>
  <si>
    <t>Rich people buy luxuries last, while the poor and middle class tend to buy luxuries first. - Robert Kiyosaki</t>
  </si>
  <si>
    <t>Rich people play the money game to win. Poor people play the money game to not lose. - T. Harv Eker</t>
  </si>
  <si>
    <t>The only thing I like about rich people is their money. - Nancy Astor</t>
  </si>
  <si>
    <t>When rich people fight wars with one another, poor people are the ones to die. - Jean-Paul Sartre</t>
  </si>
  <si>
    <t>Try to imagine an America without rich people. Rich people contribute a lot to this country. - Bernard Goldberg</t>
  </si>
  <si>
    <t>Rich people are committed to being rich. Poor people want to be rich. - T. Harv Eker</t>
  </si>
  <si>
    <t>Rich people always have a certain degree of debt. Apparently it helps to reduce taxes. I’m not so hot on the bean-counting side. - Felix Dennis</t>
  </si>
  <si>
    <t>There are a lot of rich people in the world. There are very few people who have the privilege of getting to invent things that billions of people use. - David Karp</t>
  </si>
  <si>
    <t>Poverty is an anomaly to rich people; it is very difficult to make out why people who want dinner do not ring the bell. - Walter Bagehot</t>
  </si>
  <si>
    <t>Is the rich world aware of how four billion of the six billion live? If we were aware, we would want to help out, we’d want to get involved. - Bill Gates</t>
  </si>
  <si>
    <t>Poor people have big TV’s. Rich people have big libraries. - Jim Rohn</t>
  </si>
  <si>
    <t>Most rich people are the poorest people I know. - Elsa Maxwell</t>
  </si>
  <si>
    <t>The gratification of wealth is not found in mere possession or in lavish expenditure but in its wise application. - Miguel de Cervantes</t>
  </si>
  <si>
    <t>What good is money if it can’t buy happiness? - Agatha Christie</t>
  </si>
  <si>
    <t>No man should receive a dollar unless that dollar has been fairly earned. - Theodore Roosevelt</t>
  </si>
  <si>
    <t>A wise man should have money in his head, but not in his heart. - Jonathan Swift</t>
  </si>
  <si>
    <t>Without a rich heart wealth is an ugly beggar. - Ralph Waldo Emerson</t>
  </si>
  <si>
    <t>The greatest thing money can buy is freedom. - Damien Thomas</t>
  </si>
  <si>
    <t>The first wealth is health. - Ralph Waldo Emerson</t>
  </si>
  <si>
    <t>Inherited wealth, that is not what America is based upon. - Richard Neal</t>
  </si>
  <si>
    <t>Wealth consists not in having great possessions, but in having few wants. - Epictetus</t>
  </si>
  <si>
    <t>Money is only a tool. It will take you wherever you wish, but it will not replace you as the driver. - Ayn Rand</t>
  </si>
  <si>
    <t>Wealth is the slave of a wise man. The master of a fool. - Seneca</t>
  </si>
  <si>
    <t>The wealth of a soul is measured by how much it can feel… its poverty by how little. - Sherrilyn Kenyon</t>
  </si>
  <si>
    <t>If we command our wealth, we shall be rich and free. If our wealth commands us, we are poor indeed. - Edmund Burke</t>
  </si>
  <si>
    <t>2Those who know the true use of money, and regulate the measure of wealth according to their needs, live contented with few things. - Spinoza</t>
  </si>
  <si>
    <t>Wealth is not about having a lot of money; it’s about having a lot of options. - Chris Rock</t>
  </si>
  <si>
    <t>Wealth is a person’s ability to survive a certain number of days forward. - R. Buckminster Fuller</t>
  </si>
  <si>
    <t>Wealth is like seawater; the more we drink, the thirstier we become; and the same is true of fame. - Arthur Schopenhauer</t>
  </si>
  <si>
    <t>Where people are really attached, poverty itself is wealth. - Jane Austen</t>
  </si>
  <si>
    <t>Money can’t buy happiness but it can buy a huge yacht that sails right next to it. - David Lee Roth</t>
  </si>
  <si>
    <t>There are no limitations to the mind except those we acknowledge. Both poverty and riches are the offspring of thought. - Napoleon Hill</t>
  </si>
  <si>
    <t>Wealth is not without its advantages and the case to the contrary, although it has often been made, has never proved widely persuasive. - John Kenneth Galbraith</t>
  </si>
  <si>
    <t>There is only one true wealth in all the universe-living time. - Frank Herbert</t>
  </si>
  <si>
    <t>Hold material goods and wealth on a flat palm and not in a clenched fist. - Alistair Begg</t>
  </si>
  <si>
    <t>The poor, I am told, are kind to each other but that is because they have nothing to lose,’ he said. ‘The rich cannot afford to be. - M.R.C. Kasasian</t>
  </si>
  <si>
    <t>I know money isn’t everything. but it certainly is something. - Thisuri Wanniarachchi</t>
  </si>
  <si>
    <t>Your income can grow only to the extent that you do. - T. Harv Eker</t>
  </si>
  <si>
    <t>Share your love, share you happiness, care for others; your wealth will be endless. - Debasish Mridha</t>
  </si>
  <si>
    <t>Wealth, in even the most improbable cases, manages to convey the aspect of intelligence. - John Kenneth Galbraith</t>
  </si>
  <si>
    <t>You don’t have to be like most people around you, because most people never become truly rich and wealthy. - Manoj Arora</t>
  </si>
  <si>
    <t>To achieve what 1% of the world’s population has (Financial Freedom), you must be willing to do what only 1% dare to do..hard work and perseverance of highest order. - Manoj Arora</t>
  </si>
  <si>
    <t>Money is just a consequence. I always say to my team, ‘Don’t worry too much about profitability. If you do your job well, the profitability will come.’ - Bernard Arnault</t>
  </si>
  <si>
    <t>Wealth is largely the result of habit. - John Jacob Astor</t>
  </si>
  <si>
    <t>More people should learn to tell their dollars where to go instead of asking them where they went. - Roger Babson</t>
  </si>
  <si>
    <t>To get rich, you have to be making money while you’re asleep. - David Bailey</t>
  </si>
  <si>
    <t>I knew that if I failed I wouldn’t regret that, but I knew the one thing I might regret is not trying. - Jeff Bezos</t>
  </si>
  <si>
    <t>America is built around this premise that you can do it, and there are an awful lot of people who are unlikely to have done it who did. - Michael Bloomberg</t>
  </si>
  <si>
    <t>Business opportunities are like buses, there’s always another one coming. - Richard Branson</t>
  </si>
  <si>
    <t>I feel there’s an existential angst among young people. I didn’t have that. They see enormous mountains, where I only saw one little hill to climb. - Sergey Brin</t>
  </si>
  <si>
    <t>All my life I knew that there was all the money you could want out there. All you have to do is go after it. - Curtis Carlson</t>
  </si>
  <si>
    <t>Every pound is a seedling. Invest your seedlings to create a tree. Re- invest your seedlings to grow a forest. - George Choy</t>
  </si>
  <si>
    <t>The more you learn, the more you earn. - Frank Clark</t>
  </si>
  <si>
    <t>Effective leadership is putting first things first. Effective management is discipline, carrying it out. - Stephen Covey</t>
  </si>
  <si>
    <t>Instead, I have an abundance mentality: When people are genuinely happy at the successes of others, the pie gets larger. - Stephen Covey</t>
  </si>
  <si>
    <t>Disneyland is a work of love. We didn’t go into Disneyland just with the idea of making money. - Walt Disney</t>
  </si>
  <si>
    <t>The way to get started is to quit talking and begin doing. - Walt Disney </t>
  </si>
  <si>
    <t>Time is the scarcest resource and unless it is managed nothing else can be managed. - Peter Drucker</t>
  </si>
  <si>
    <t>When you innovate, you’ve got to be prepared for everyone telling you you’re nuts. - Larry Ellison</t>
  </si>
  <si>
    <t>Great achievers are driven, not so much by the pursuit of success, but by the fear of failure . - Larry Ellison </t>
  </si>
  <si>
    <t>It’s simple arithmetic: Your income can grow only to the extent that you do. - T. Harv Eke</t>
  </si>
  <si>
    <t>So often people are working hard at the wrong thing. Working on the right thing is more important than working hard. - Caterina Fake </t>
  </si>
  <si>
    <t>Life- fulfilling work is never about the money. When you feel true passion for something, you instinctively find ways to nurture it. - Eileen Fisher</t>
  </si>
  <si>
    <t>Success is a lousy teacher. It seduces smart people into thinking they can’t lose. - Bill Gates</t>
  </si>
  <si>
    <t>Starting out to make money is the greatest mistake in life. Do what you feel you have a flair for doing, and if you are good enough at it, the money will come. - Eileen Evelyn Greer Garson</t>
  </si>
  <si>
    <t>Becoming a millionaire is not the end goal; your growth and development en- route is what matters. - Mark Victor Hansen</t>
  </si>
  <si>
    <t>Lack of money is no obstacle. Lack of an idea is an obstacle. - Ken Hakuta</t>
  </si>
  <si>
    <t>Success isn’t supposed to feel comfortable - Jordan Hoechlin</t>
  </si>
  <si>
    <t>Don’t play games that you don’t understand, even if you see lots of other people making money from them. - Tony Hsieh</t>
  </si>
  <si>
    <t>Don’t worry about failure; you only have to be right once. - Drew Houston </t>
  </si>
  <si>
    <t>Fearlessness is not the absence of fear. It’s the mastery of fear. It’s about getting up one more time than we fall down. - Arianna Huffington</t>
  </si>
  <si>
    <t>Fearlessness is like a muscle. I know from my own life that the more I exercise it the more natural it becomes to not let my fears run me. - Arianna Huffington</t>
  </si>
  <si>
    <t>The trick is to make sure you don’t die waiting for prosperity to come. - Lee Iacocca</t>
  </si>
  <si>
    <t>It’s not your salary that makes you rich, it’s your spending habits. - Charles Jaffe</t>
  </si>
  <si>
    <t>The only difference between a rich person and a poor person is how they use their time. - Robert Kiyosaki </t>
  </si>
  <si>
    <t>It’s not how much money you make, but how much money you keep, how hard it works for you, and how many generations you keep it for. - Robert Kiyosaki</t>
  </si>
  <si>
    <t>Relentlessly strive to come up with new and better products and produce them more efficiently than the alternatives.- Charles Koch</t>
  </si>
  <si>
    <t> Know what you own, and know why you own it. - Peter Lynch</t>
  </si>
  <si>
    <t>Great investors need to have the right combination of intuition, business sense and investment talent. - Andrew Wen- Chuan Lo</t>
  </si>
  <si>
    <t>One penny may seem to you a very insignificant thing, but it is the small seed from which fortunes spring. - Orison Swett Marden</t>
  </si>
  <si>
    <t>Be so good they can’t ignore you. - Steve Martin </t>
  </si>
  <si>
    <t>The trouble for most people is they don’t decide to get wealthy, they just dream about it. - Michael Masters</t>
  </si>
  <si>
    <t>A budget is telling your money where to go, instead of wondering where it went. - John C. Maxwell</t>
  </si>
  <si>
    <t>The speed of your success is limited only by your dedication and what you’re willing to sacrifice - Nathan W. Morris</t>
  </si>
  <si>
    <t>Work smartly, diligently and silently; One day your introduction will be Google Me.- Kayambila Mpulamasaka</t>
  </si>
  <si>
    <t>The single best piece of advice: Constantly think about how you could be doing things better and questioning yourself. - Elon Musk </t>
  </si>
  <si>
    <t>When something is important enough, you do it even if the odds are not in your favor. - Elon Musk </t>
  </si>
  <si>
    <t>If you’re changing the world, you’re working on important things. You’re excited to get up in the morning. - Larry Page</t>
  </si>
  <si>
    <t>Financial peace isn’t the acquisition of stuff. It’s learning to live on less than you make, so you can give money back and have money to invest. You can’t win until you do this. - Dave Ramsey</t>
  </si>
  <si>
    <t>Every day is a bank account, and time is our currency. No one is rich, no one is poor, we’ve got 24 hours each. - Christopher Rice</t>
  </si>
  <si>
    <t>People say that money is not the key to happiness, but I always figured if you have enough money, you can have a key made. - Joan Rivers</t>
  </si>
  <si>
    <t>The greatest reward in becoming a millionaire is not the amount of money that you earn. It is the kind of person that you have to become to become a millionaire in the first place. - Jim Rohn</t>
  </si>
  <si>
    <t>It takes a great deal of bravery to stand up to our enemies, but just as much to stand up to our friends. - J.K. Rowling</t>
  </si>
  <si>
    <t>It is impossible to live without failing at something unless you live so cautiously that you might as well not have lived at all, in which case you have failed by default. - J.K. Rowling </t>
  </si>
  <si>
    <t>Investing should be more like watching paint dry or watching grass grow. If you want excitement, take $800 and go to Las Vegas. - Paul Anthony Samuelson</t>
  </si>
  <si>
    <t>The man who does not work for the love of work but only for money is not likely to neither make money nor find much fun in life. - Charles M Schwab</t>
  </si>
  <si>
    <t>Firm and patient optimism always yields its rewards. - Carlos Slim</t>
  </si>
  <si>
    <t>Before you can become a millionaire, you must learn to think like one. You must learn how to motivate yourself to counter fear with courage. - Thomas J. Stanley</t>
  </si>
  <si>
    <t>I’m only rich because I know when I’m wrong…I basically have survived by recognizing my mistakes. - George Soros</t>
  </si>
  <si>
    <t>Define success on your own terms, achieve it by your own rules, and build a life you’re proud to live. - Anne Sweeney </t>
  </si>
  <si>
    <t>The only investors who shouldn’t diversify are those who are right 100% of the time. - Sir John Templeton</t>
  </si>
  <si>
    <t>The money you attract is the exact measure of value of the ideas you have succeeded in externalizing. - Elizabeth Towne</t>
  </si>
  <si>
    <t>I learned from my dad that change and experimentation are constants and important. You have to keep trying new things. - S. Robson Walton</t>
  </si>
  <si>
    <t>Ignore the conventional wisdom. If everybody else is doing it one way, there’s a good chance you can find your niche by going in exactly the opposite direction. - Sam Walton</t>
  </si>
  <si>
    <t>The more you’re not taking action, the more money you’re losing. - Carrie Wilkerson</t>
  </si>
  <si>
    <t>What God intended for you goes far beyond anything you can imagine. - Oprah Winfrey </t>
  </si>
  <si>
    <t>The biggest risk is not taking any risk … In a world that’s changing really quickly, the only strategy that is guaranteed to fail is not taking risks. - Mark Zuckerberg </t>
  </si>
  <si>
    <t> I think a simple rule of business is, if you do the things that are easier first, then you can actually make a lot of progress. - Mark Zuckerberg</t>
  </si>
  <si>
    <t>All riches have their origin in mind. Wealth is in ideas- not money. - Robert Collier</t>
  </si>
  <si>
    <t>Whether you think you can, or think you can’t -  you’re right. - Henry Ford</t>
  </si>
  <si>
    <t>Formal education will make you a living; self- education will make you a fortune. - Jim Rohn</t>
  </si>
  <si>
    <t>People often say that motivation doesn’t last. Well, neither does bathing -  that’s why we recommend it daily. - Zig Ziglar</t>
  </si>
  <si>
    <t>Persist -  don’t take no for an answer. If you’re happy to sit at your desk and not take any risk, you’ll be sitting at your desk for the next 20 years. - David Rubenstein</t>
  </si>
  <si>
    <t>To Become Rich -  You Must Value Saving More than Spending. -  George Choy</t>
  </si>
  <si>
    <t>To win big, you sometimes have to take big risks. - Bill Gates</t>
  </si>
  <si>
    <t>The fastest way to change yourself is to hang out with people who are already the way you want to be. -  Reid Hoffman</t>
  </si>
  <si>
    <t>The money you make is a symbol of the value you create. -  Idowu Koyenikan</t>
  </si>
  <si>
    <t>If your only goal is to become rich, you will never achieve it. -  John D. Rockefeller</t>
  </si>
  <si>
    <t>You can get everything in life you want if you will just help enough other people get what they want. -  Zig Ziglar</t>
  </si>
  <si>
    <t>People respond well to those that are sure of what they want. -  Anna Wintour</t>
  </si>
  <si>
    <t>An apple a day keeps the doctor away.- Benjamin Franklin</t>
  </si>
  <si>
    <t>You can’t enjoy wealth if you’re not in good health.</t>
  </si>
  <si>
    <t>The preservation of health is a duty. Few seem conscious that there is such a thing as physical morality.- Herbert Spencer</t>
  </si>
  <si>
    <t>The only way to keep your health is to eat what you don’t want, drink what you don’t like, and do what you’d rather not.- Mark Twain</t>
  </si>
  <si>
    <t>Happiness is the new rich. Inner peace is the new success. Health is a new wealth. Kindness is the new cool.</t>
  </si>
  <si>
    <t>So many spend their health, gaining wealth, and then have to spend their wealth to regain their health.</t>
  </si>
  <si>
    <t>Good health is true wealth. - Urijah Faber</t>
  </si>
  <si>
    <t>Happiness lies, first of all, in health. - George William Curtis</t>
  </si>
  <si>
    <t>The first wealth is health. -  Ralph Waldo Emerson</t>
  </si>
  <si>
    <t>Happiness is the highest form of health. - Dalai Lama</t>
  </si>
  <si>
    <t>Health is not valued till sickness comes. - Thomas Fuller</t>
  </si>
  <si>
    <t>Take care of your body. It’s the only place you have to live. - Jim Rohn</t>
  </si>
  <si>
    <t>It is health that is real wealth and not pieces of gold and silver. - Mahatma Gandhi</t>
  </si>
  <si>
    <t>Health is like money, we never have a true idea of its value until we lose it. - Josh Billings</t>
  </si>
  <si>
    <t>He who has health, has hope; and he who has hope, has everything. - Thomas Carlyle</t>
  </si>
  <si>
    <t>Early to bed and early to rise makes a man healthy, wealthy and wise. - Benjamin Franklin</t>
  </si>
  <si>
    <t>Health is wealth. Peace of mind is happiness. Yoga shows the way. - Vishnudevananda Saraswati</t>
  </si>
  <si>
    <t>I believe that the greatest gift that you can give your family and the world is a healthy you.  - Joyce Meyer</t>
  </si>
  <si>
    <t>The higher your energy level, the more efficient your body, the better you feel and the more you will use your talent to produce outstanding results. - Tony Robbins</t>
  </si>
  <si>
    <t>Health is the greatest gift, contentment the greatest wealth, faithfulness the best relationship. -  Gautama Buddha</t>
  </si>
  <si>
    <t>The wise man should consider that health is the greatest of human blessings. Let food be your medicine. - Hippocrates</t>
  </si>
  <si>
    <t>If you have health, you probably will be happy, and if you have health and happiness, you have all the wealth you need, even if it is not all you want. - Elbert Hubbard</t>
  </si>
  <si>
    <t>Today be thankful and think how rich you are. Your family is priceless, your time is gold and your health is wealth. - Zig Ziglar</t>
  </si>
  <si>
    <t>Physical fitness is not only one of the most important keys to a healthy body, but it is also the basis of dynamic and creative intellectual activity. - John F. Kennedy</t>
  </si>
  <si>
    <t>To keep the body in good health is a duty… otherwise we shall not be able to keep our mind strong and clear. - Buddha</t>
  </si>
  <si>
    <t>Quotes of the day</t>
  </si>
  <si>
    <r>
      <rPr>
        <b/>
        <sz val="12"/>
        <color theme="1" tint="0.14999847407452621"/>
        <rFont val="Calibri"/>
        <family val="2"/>
        <scheme val="minor"/>
      </rPr>
      <t>AOL Personal Money Manager</t>
    </r>
    <r>
      <rPr>
        <sz val="12"/>
        <color theme="1" tint="0.14999847407452621"/>
        <rFont val="Calibri"/>
        <family val="2"/>
        <scheme val="minor"/>
      </rPr>
      <t xml:space="preserve"> (</t>
    </r>
    <r>
      <rPr>
        <i/>
        <sz val="12"/>
        <color theme="1" tint="0.14999847407452621"/>
        <rFont val="Calibri"/>
        <family val="2"/>
        <scheme val="minor"/>
      </rPr>
      <t>Financial Freedom without Boundaries</t>
    </r>
    <r>
      <rPr>
        <sz val="12"/>
        <color theme="1" tint="0.14999847407452621"/>
        <rFont val="Calibri"/>
        <family val="2"/>
        <scheme val="minor"/>
      </rPr>
      <t xml:space="preserve">) </t>
    </r>
  </si>
  <si>
    <t>Accumulated wealth (balance/cash on hand) tracker on year-to-date basis</t>
  </si>
  <si>
    <t>List of Expenses by sub-category with interactive category filtering and insights</t>
  </si>
  <si>
    <r>
      <rPr>
        <b/>
        <sz val="12"/>
        <color theme="1" tint="0.14999847407452621"/>
        <rFont val="Calibri"/>
        <family val="2"/>
        <scheme val="minor"/>
      </rPr>
      <t>AOL Personal Money Manager</t>
    </r>
  </si>
  <si>
    <t>Contacts:</t>
  </si>
  <si>
    <r>
      <t xml:space="preserve">After entering record(s), to reflect the data on Dashboard go to </t>
    </r>
    <r>
      <rPr>
        <b/>
        <sz val="11"/>
        <color theme="1" tint="0.14999847407452621"/>
        <rFont val="Calibri"/>
        <family val="2"/>
        <scheme val="minor"/>
      </rPr>
      <t>Data Tab</t>
    </r>
    <r>
      <rPr>
        <sz val="11"/>
        <color theme="1" tint="0.14999847407452621"/>
        <rFont val="Calibri"/>
        <family val="2"/>
        <scheme val="minor"/>
      </rPr>
      <t xml:space="preserve"> &gt; </t>
    </r>
    <r>
      <rPr>
        <i/>
        <sz val="11"/>
        <color theme="1" tint="0.14999847407452621"/>
        <rFont val="Calibri"/>
        <family val="2"/>
        <scheme val="minor"/>
      </rPr>
      <t>Click</t>
    </r>
    <r>
      <rPr>
        <sz val="11"/>
        <color theme="1" tint="0.14999847407452621"/>
        <rFont val="Calibri"/>
        <family val="2"/>
        <scheme val="minor"/>
      </rPr>
      <t xml:space="preserve"> </t>
    </r>
    <r>
      <rPr>
        <b/>
        <sz val="11"/>
        <color theme="1" tint="0.14999847407452621"/>
        <rFont val="Calibri"/>
        <family val="2"/>
        <scheme val="minor"/>
      </rPr>
      <t>Refresh All</t>
    </r>
    <r>
      <rPr>
        <sz val="11"/>
        <color theme="1" tint="0.14999847407452621"/>
        <rFont val="Calibri"/>
        <family val="2"/>
        <scheme val="minor"/>
      </rPr>
      <t xml:space="preserve"> as show in image below.</t>
    </r>
  </si>
  <si>
    <t>AOL Personal Money Manager V1.2.00 uses Pivot Table and Pivot Charts.</t>
  </si>
  <si>
    <t>Interactive and dynamic dashboard at a glance</t>
  </si>
  <si>
    <t>Month over Month (current month vs. previous month) variance analysis</t>
  </si>
  <si>
    <t>Founder, AOL Analytics and Data Analyst Lead</t>
  </si>
  <si>
    <t>M-o-M Variance Analysis</t>
  </si>
  <si>
    <t>Formal education will make you a living; self-education will make you a fortune. - Jim Rohn</t>
  </si>
  <si>
    <t>Term Insurance</t>
  </si>
  <si>
    <t>Grand Total for Headings (YTD) (ABN)</t>
  </si>
  <si>
    <t>Expense</t>
  </si>
  <si>
    <t>Compare with</t>
  </si>
  <si>
    <t>Self-development</t>
  </si>
  <si>
    <t>Basic Statistics</t>
  </si>
  <si>
    <t>List of Expenses by Category</t>
  </si>
  <si>
    <t>.</t>
  </si>
  <si>
    <t xml:space="preserve"> Account Summary (KPI Card)</t>
  </si>
  <si>
    <t>Personal Money Manager Analysis</t>
  </si>
  <si>
    <t>Cash on Hand (Balance)</t>
  </si>
  <si>
    <t>Comparison of Monthly Income and Expenses</t>
  </si>
  <si>
    <t>Error Count(s):</t>
  </si>
  <si>
    <t>Checking Data Integrity:</t>
  </si>
  <si>
    <t>Stock Market Investment</t>
  </si>
  <si>
    <t>Savings</t>
  </si>
  <si>
    <t>For Vacation</t>
  </si>
  <si>
    <t>For Retirement Funds</t>
  </si>
  <si>
    <t>College Fund</t>
  </si>
  <si>
    <t>Emergency Fund</t>
  </si>
  <si>
    <t>Mutual Fund or UITF</t>
  </si>
  <si>
    <t>VUL</t>
  </si>
  <si>
    <t>Healthcare Insurance</t>
  </si>
  <si>
    <t>Rent or Mortgage</t>
  </si>
  <si>
    <t>Category Masterlist</t>
  </si>
  <si>
    <t>Dividends</t>
  </si>
  <si>
    <t>Housing Maintenance</t>
  </si>
  <si>
    <t>Telephone</t>
  </si>
  <si>
    <t>Bills &amp; Utilities</t>
  </si>
  <si>
    <t>Books</t>
  </si>
  <si>
    <t>Courses</t>
  </si>
  <si>
    <t>Tuition Fees</t>
  </si>
  <si>
    <t>Kids Allowance</t>
  </si>
  <si>
    <t>Allowance</t>
  </si>
  <si>
    <t>Training/Coaching</t>
  </si>
  <si>
    <t>Crypto/NFT Investment</t>
  </si>
  <si>
    <t>Sweldo</t>
  </si>
  <si>
    <t>v1.2.1 | © 2022</t>
  </si>
  <si>
    <t>Pag-IBIG MP2</t>
  </si>
  <si>
    <t>(All)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</si>
</sst>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409]dd\-mmm\-yy;@"/>
    <numFmt numFmtId="165" formatCode="0.0%"/>
  </numFmts>
  <fonts count="24"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11"/>
      <color theme="0" tint="-0.499984740745262"/>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theme="1" tint="0.14999847407452621"/>
      <name val="Calibri"/>
      <family val="2"/>
      <scheme val="minor"/>
    </font>
    <font>
      <sz val="12"/>
      <color theme="1" tint="0.14999847407452621"/>
      <name val="Calibri"/>
      <family val="2"/>
      <scheme val="minor"/>
    </font>
    <font>
      <b/>
      <sz val="12"/>
      <color theme="1" tint="0.14999847407452621"/>
      <name val="Calibri"/>
      <family val="2"/>
      <scheme val="minor"/>
    </font>
    <font>
      <i/>
      <sz val="12"/>
      <color theme="1" tint="0.14999847407452621"/>
      <name val="Calibri"/>
      <family val="2"/>
      <scheme val="minor"/>
    </font>
    <font>
      <b/>
      <sz val="16"/>
      <color theme="1" tint="0.14999847407452621"/>
      <name val="Calibri"/>
      <family val="2"/>
      <scheme val="minor"/>
    </font>
    <font>
      <b/>
      <sz val="11"/>
      <color theme="1" tint="0.14999847407452621"/>
      <name val="Calibri"/>
      <family val="2"/>
      <scheme val="minor"/>
    </font>
    <font>
      <i/>
      <sz val="11"/>
      <color theme="1" tint="0.14999847407452621"/>
      <name val="Calibri"/>
      <family val="2"/>
      <scheme val="minor"/>
    </font>
    <font>
      <b/>
      <sz val="16"/>
      <color rgb="FF0070C0"/>
      <name val="Calibri"/>
      <family val="2"/>
      <scheme val="minor"/>
    </font>
    <font>
      <b/>
      <sz val="18"/>
      <color rgb="FF0070C0"/>
      <name val="Calibri"/>
      <family val="2"/>
      <scheme val="minor"/>
    </font>
    <font>
      <sz val="11"/>
      <color theme="0" tint="-0.249977111117893"/>
      <name val="Calibri"/>
      <family val="2"/>
      <scheme val="minor"/>
    </font>
    <font>
      <sz val="11"/>
      <color theme="0" tint="-0.34998626667073579"/>
      <name val="Calibri"/>
      <family val="2"/>
      <scheme val="minor"/>
    </font>
    <font>
      <b/>
      <sz val="14"/>
      <color theme="0" tint="-0.34998626667073579"/>
      <name val="Calibri"/>
      <family val="2"/>
      <scheme val="minor"/>
    </font>
    <font>
      <sz val="11"/>
      <color rgb="FF3F3F76"/>
      <name val="Calibri"/>
      <family val="2"/>
      <scheme val="minor"/>
    </font>
    <font>
      <sz val="8"/>
      <name val="Calibri"/>
      <family val="2"/>
      <scheme val="minor"/>
    </font>
    <font>
      <b/>
      <sz val="11"/>
      <color rgb="FFC00000"/>
      <name val="Calibri"/>
      <family val="2"/>
      <scheme val="minor"/>
    </font>
  </fonts>
  <fills count="17">
    <fill>
      <patternFill patternType="none"/>
    </fill>
    <fill>
      <patternFill patternType="gray125"/>
    </fill>
    <fill>
      <patternFill patternType="solid">
        <fgColor theme="4" tint="0.59999389629810485"/>
        <bgColor indexed="65"/>
      </patternFill>
    </fill>
    <fill>
      <patternFill patternType="solid">
        <fgColor rgb="FF0B0F29"/>
        <bgColor indexed="64"/>
      </patternFill>
    </fill>
    <fill>
      <patternFill patternType="solid">
        <fgColor rgb="FF0070C0"/>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5"/>
        <bgColor theme="5"/>
      </patternFill>
    </fill>
    <fill>
      <patternFill patternType="solid">
        <fgColor theme="0" tint="-4.9989318521683403E-2"/>
        <bgColor indexed="64"/>
      </patternFill>
    </fill>
    <fill>
      <patternFill patternType="solid">
        <fgColor theme="0" tint="-4.9989318521683403E-2"/>
        <bgColor theme="4"/>
      </patternFill>
    </fill>
    <fill>
      <patternFill patternType="solid">
        <fgColor theme="0" tint="-0.14999847407452621"/>
        <bgColor indexed="64"/>
      </patternFill>
    </fill>
    <fill>
      <patternFill patternType="solid">
        <fgColor theme="1" tint="0.249977111117893"/>
        <bgColor indexed="64"/>
      </patternFill>
    </fill>
    <fill>
      <patternFill patternType="solid">
        <fgColor theme="6" tint="0.59999389629810485"/>
        <bgColor indexed="65"/>
      </patternFill>
    </fill>
    <fill>
      <patternFill patternType="solid">
        <fgColor rgb="FFFFCC99"/>
      </patternFill>
    </fill>
  </fills>
  <borders count="27">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4" tint="0.39997558519241921"/>
      </left>
      <right style="thin">
        <color theme="4" tint="0.39997558519241921"/>
      </right>
      <top/>
      <bottom style="thin">
        <color theme="4" tint="0.39997558519241921"/>
      </bottom>
      <diagonal/>
    </border>
    <border>
      <left/>
      <right/>
      <top/>
      <bottom style="thin">
        <color theme="0" tint="-0.34998626667073579"/>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style="thin">
        <color theme="0"/>
      </left>
      <right/>
      <top/>
      <bottom style="thick">
        <color theme="0"/>
      </bottom>
      <diagonal/>
    </border>
    <border>
      <left/>
      <right style="thin">
        <color theme="0"/>
      </right>
      <top/>
      <bottom style="thick">
        <color theme="0"/>
      </bottom>
      <diagonal/>
    </border>
    <border>
      <left/>
      <right/>
      <top/>
      <bottom style="thick">
        <color theme="0"/>
      </bottom>
      <diagonal/>
    </border>
    <border>
      <left/>
      <right/>
      <top/>
      <bottom style="thin">
        <color theme="1" tint="0.499984740745262"/>
      </bottom>
      <diagonal/>
    </border>
    <border>
      <left style="thin">
        <color theme="1" tint="0.499984740745262"/>
      </left>
      <right style="thin">
        <color theme="1" tint="0.499984740745262"/>
      </right>
      <top style="double">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style="thin">
        <color indexed="64"/>
      </left>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style="thin">
        <color rgb="FF7F7F7F"/>
      </left>
      <right style="thin">
        <color rgb="FF7F7F7F"/>
      </right>
      <top style="thin">
        <color rgb="FF7F7F7F"/>
      </top>
      <bottom style="thin">
        <color rgb="FF7F7F7F"/>
      </bottom>
      <diagonal/>
    </border>
    <border>
      <left/>
      <right/>
      <top/>
      <bottom style="thin">
        <color rgb="FF0070C0"/>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top/>
      <bottom style="thin">
        <color indexed="64"/>
      </bottom>
      <diagonal/>
    </border>
  </borders>
  <cellStyleXfs count="8">
    <xf numFmtId="0" fontId="0" fillId="0" borderId="0"/>
    <xf numFmtId="9" fontId="2" fillId="0" borderId="0" applyFont="0" applyFill="0" applyBorder="0" applyAlignment="0" applyProtection="0"/>
    <xf numFmtId="0" fontId="2" fillId="2" borderId="0" applyNumberFormat="0" applyBorder="0" applyAlignment="0" applyProtection="0"/>
    <xf numFmtId="0" fontId="6" fillId="6" borderId="0" applyNumberFormat="0" applyBorder="0" applyAlignment="0" applyProtection="0"/>
    <xf numFmtId="0" fontId="7" fillId="7" borderId="0" applyNumberFormat="0" applyBorder="0" applyAlignment="0" applyProtection="0"/>
    <xf numFmtId="0" fontId="8" fillId="8" borderId="0" applyNumberFormat="0" applyBorder="0" applyAlignment="0" applyProtection="0"/>
    <xf numFmtId="0" fontId="2" fillId="15" borderId="0" applyNumberFormat="0" applyBorder="0" applyAlignment="0" applyProtection="0"/>
    <xf numFmtId="0" fontId="21" fillId="16" borderId="18" applyNumberFormat="0" applyAlignment="0" applyProtection="0"/>
  </cellStyleXfs>
  <cellXfs count="184">
    <xf numFmtId="0" fontId="0" fillId="0" borderId="0" xfId="0"/>
    <xf numFmtId="0" fontId="0" fillId="3" borderId="0" xfId="0" applyFill="1"/>
    <xf numFmtId="0" fontId="4" fillId="3" borderId="0" xfId="0" applyFont="1" applyFill="1"/>
    <xf numFmtId="0" fontId="0" fillId="3" borderId="3" xfId="0" applyFill="1" applyBorder="1"/>
    <xf numFmtId="0" fontId="4" fillId="4" borderId="1" xfId="0" applyFont="1" applyFill="1" applyBorder="1"/>
    <xf numFmtId="0" fontId="0" fillId="9" borderId="0" xfId="0" applyFill="1"/>
    <xf numFmtId="0" fontId="0" fillId="0" borderId="0" xfId="0" pivotButton="1" applyProtection="1">
      <protection locked="0"/>
    </xf>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left"/>
      <protection locked="0"/>
    </xf>
    <xf numFmtId="3" fontId="0" fillId="0" borderId="0" xfId="0" applyNumberFormat="1" applyProtection="1">
      <protection locked="0"/>
    </xf>
    <xf numFmtId="9" fontId="0" fillId="0" borderId="1" xfId="1" applyFont="1" applyBorder="1" applyAlignment="1" applyProtection="1">
      <alignment horizontal="center"/>
      <protection locked="0"/>
    </xf>
    <xf numFmtId="0" fontId="3" fillId="4" borderId="1" xfId="0" applyFont="1" applyFill="1" applyBorder="1" applyProtection="1">
      <protection locked="0"/>
    </xf>
    <xf numFmtId="0" fontId="3" fillId="4" borderId="1" xfId="0" applyFont="1" applyFill="1" applyBorder="1" applyAlignment="1" applyProtection="1">
      <alignment horizontal="center"/>
      <protection locked="0"/>
    </xf>
    <xf numFmtId="0" fontId="0" fillId="0" borderId="1" xfId="0" applyBorder="1" applyProtection="1">
      <protection locked="0"/>
    </xf>
    <xf numFmtId="0" fontId="0" fillId="0" borderId="1" xfId="0" pivotButton="1" applyBorder="1" applyProtection="1">
      <protection locked="0"/>
    </xf>
    <xf numFmtId="9" fontId="0" fillId="0" borderId="1" xfId="1" pivotButton="1" applyFont="1" applyBorder="1" applyAlignment="1" applyProtection="1">
      <alignment horizontal="center"/>
      <protection locked="0"/>
    </xf>
    <xf numFmtId="0" fontId="1" fillId="5" borderId="1" xfId="0" applyFont="1" applyFill="1" applyBorder="1" applyProtection="1">
      <protection locked="0"/>
    </xf>
    <xf numFmtId="9" fontId="1" fillId="5" borderId="1" xfId="1" applyFont="1" applyFill="1" applyBorder="1" applyAlignment="1" applyProtection="1">
      <alignment horizontal="center"/>
      <protection locked="0"/>
    </xf>
    <xf numFmtId="0" fontId="7" fillId="7" borderId="1" xfId="4" applyBorder="1" applyProtection="1">
      <protection locked="0"/>
    </xf>
    <xf numFmtId="0" fontId="6" fillId="6" borderId="1" xfId="3" applyBorder="1" applyProtection="1">
      <protection locked="0"/>
    </xf>
    <xf numFmtId="0" fontId="8" fillId="8" borderId="1" xfId="5" applyBorder="1" applyProtection="1">
      <protection locked="0"/>
    </xf>
    <xf numFmtId="0" fontId="3" fillId="4" borderId="0" xfId="0" applyFont="1" applyFill="1" applyProtection="1">
      <protection locked="0"/>
    </xf>
    <xf numFmtId="3" fontId="3" fillId="4" borderId="0" xfId="0" applyNumberFormat="1" applyFont="1" applyFill="1" applyProtection="1">
      <protection locked="0"/>
    </xf>
    <xf numFmtId="0" fontId="0" fillId="9" borderId="1" xfId="0" applyFill="1" applyBorder="1"/>
    <xf numFmtId="9" fontId="0" fillId="9" borderId="1" xfId="0" applyNumberFormat="1" applyFill="1" applyBorder="1"/>
    <xf numFmtId="0" fontId="0" fillId="9" borderId="0" xfId="0" applyFill="1" applyProtection="1">
      <protection locked="0"/>
    </xf>
    <xf numFmtId="0" fontId="0" fillId="9" borderId="0" xfId="0" applyFill="1" applyAlignment="1" applyProtection="1">
      <alignment horizontal="center"/>
      <protection locked="0"/>
    </xf>
    <xf numFmtId="0" fontId="9" fillId="11" borderId="0" xfId="0" applyFont="1" applyFill="1" applyProtection="1">
      <protection locked="0"/>
    </xf>
    <xf numFmtId="0" fontId="0" fillId="4" borderId="0" xfId="0" applyFill="1" applyProtection="1"/>
    <xf numFmtId="0" fontId="0" fillId="11" borderId="0" xfId="0" applyFill="1" applyProtection="1"/>
    <xf numFmtId="0" fontId="9" fillId="11" borderId="0" xfId="0" applyFont="1" applyFill="1" applyProtection="1"/>
    <xf numFmtId="0" fontId="10" fillId="11" borderId="0" xfId="0" quotePrefix="1" applyFont="1" applyFill="1" applyProtection="1"/>
    <xf numFmtId="0" fontId="13" fillId="11" borderId="11" xfId="0" applyFont="1" applyFill="1" applyBorder="1" applyProtection="1"/>
    <xf numFmtId="0" fontId="9" fillId="11" borderId="11" xfId="0" applyFont="1" applyFill="1" applyBorder="1" applyProtection="1"/>
    <xf numFmtId="0" fontId="14" fillId="11" borderId="0" xfId="0" applyFont="1" applyFill="1" applyProtection="1"/>
    <xf numFmtId="0" fontId="14" fillId="12" borderId="2" xfId="0" applyFont="1" applyFill="1" applyBorder="1" applyProtection="1"/>
    <xf numFmtId="0" fontId="9" fillId="11" borderId="0" xfId="0" quotePrefix="1" applyFont="1" applyFill="1" applyProtection="1"/>
    <xf numFmtId="0" fontId="0" fillId="0" borderId="0" xfId="0" applyBorder="1" applyProtection="1">
      <protection locked="0"/>
    </xf>
    <xf numFmtId="0" fontId="0" fillId="0" borderId="0" xfId="0" pivotButton="1" applyBorder="1" applyProtection="1">
      <protection locked="0"/>
    </xf>
    <xf numFmtId="0" fontId="4" fillId="4" borderId="1" xfId="0" applyFont="1" applyFill="1" applyBorder="1" applyAlignment="1">
      <alignment horizontal="right"/>
    </xf>
    <xf numFmtId="0" fontId="0" fillId="9" borderId="13" xfId="0" applyFill="1" applyBorder="1"/>
    <xf numFmtId="9" fontId="0" fillId="9" borderId="13" xfId="0" applyNumberFormat="1" applyFill="1" applyBorder="1"/>
    <xf numFmtId="0" fontId="1" fillId="9" borderId="12" xfId="0" applyFont="1" applyFill="1" applyBorder="1"/>
    <xf numFmtId="9" fontId="1" fillId="9" borderId="12" xfId="0" applyNumberFormat="1" applyFont="1" applyFill="1" applyBorder="1"/>
    <xf numFmtId="0" fontId="0" fillId="0" borderId="0" xfId="0" applyFill="1"/>
    <xf numFmtId="0" fontId="3" fillId="4" borderId="14" xfId="0" applyFont="1" applyFill="1" applyBorder="1" applyProtection="1">
      <protection locked="0"/>
    </xf>
    <xf numFmtId="3" fontId="7" fillId="7" borderId="14" xfId="4" applyNumberFormat="1" applyBorder="1" applyProtection="1">
      <protection locked="0"/>
    </xf>
    <xf numFmtId="3" fontId="1" fillId="5" borderId="14" xfId="0" applyNumberFormat="1" applyFont="1" applyFill="1" applyBorder="1" applyProtection="1">
      <protection locked="0"/>
    </xf>
    <xf numFmtId="3" fontId="6" fillId="6" borderId="14" xfId="3" applyNumberFormat="1" applyBorder="1" applyProtection="1">
      <protection locked="0"/>
    </xf>
    <xf numFmtId="3" fontId="8" fillId="8" borderId="14" xfId="5" applyNumberFormat="1" applyBorder="1" applyProtection="1">
      <protection locked="0"/>
    </xf>
    <xf numFmtId="3" fontId="0" fillId="0" borderId="14" xfId="0" applyNumberFormat="1" applyBorder="1" applyProtection="1">
      <protection locked="0"/>
    </xf>
    <xf numFmtId="0" fontId="3" fillId="4" borderId="0" xfId="0" applyFont="1" applyFill="1" applyBorder="1" applyAlignment="1" applyProtection="1">
      <alignment horizontal="center" vertical="center"/>
      <protection locked="0"/>
    </xf>
    <xf numFmtId="9" fontId="0" fillId="0" borderId="0" xfId="1" applyFont="1" applyBorder="1" applyAlignment="1" applyProtection="1">
      <alignment horizontal="center" vertical="center"/>
      <protection locked="0"/>
    </xf>
    <xf numFmtId="9" fontId="1" fillId="5" borderId="0" xfId="1" applyFont="1" applyFill="1" applyBorder="1" applyAlignment="1" applyProtection="1">
      <alignment horizontal="center" vertical="center"/>
      <protection locked="0"/>
    </xf>
    <xf numFmtId="0" fontId="0" fillId="0" borderId="15" xfId="0" applyBorder="1" applyProtection="1">
      <protection locked="0"/>
    </xf>
    <xf numFmtId="0" fontId="0" fillId="0" borderId="15" xfId="0" pivotButton="1" applyBorder="1" applyProtection="1">
      <protection locked="0"/>
    </xf>
    <xf numFmtId="0" fontId="3" fillId="10" borderId="10" xfId="0" applyFont="1" applyFill="1" applyBorder="1" applyAlignment="1" applyProtection="1">
      <alignment horizontal="centerContinuous"/>
      <protection locked="0"/>
    </xf>
    <xf numFmtId="0" fontId="3" fillId="10" borderId="9" xfId="0" applyFont="1" applyFill="1" applyBorder="1" applyAlignment="1" applyProtection="1">
      <alignment horizontal="centerContinuous"/>
      <protection locked="0"/>
    </xf>
    <xf numFmtId="0" fontId="3" fillId="14" borderId="10" xfId="0" applyFont="1" applyFill="1" applyBorder="1" applyAlignment="1" applyProtection="1">
      <alignment horizontal="centerContinuous"/>
      <protection locked="0"/>
    </xf>
    <xf numFmtId="0" fontId="0" fillId="9" borderId="0" xfId="0" applyFill="1" applyAlignment="1" applyProtection="1">
      <alignment horizontal="right"/>
      <protection locked="0"/>
    </xf>
    <xf numFmtId="0" fontId="0" fillId="0" borderId="0" xfId="0" applyAlignment="1" applyProtection="1">
      <alignment horizontal="right"/>
      <protection locked="0"/>
    </xf>
    <xf numFmtId="0" fontId="0" fillId="9" borderId="0" xfId="0" applyFill="1" applyAlignment="1" applyProtection="1">
      <alignment horizontal="left"/>
      <protection locked="0"/>
    </xf>
    <xf numFmtId="0" fontId="1" fillId="0" borderId="0" xfId="0" applyFont="1" applyAlignment="1" applyProtection="1">
      <alignment horizontal="center" vertical="center"/>
      <protection locked="0"/>
    </xf>
    <xf numFmtId="0" fontId="1" fillId="14" borderId="0" xfId="0" applyFont="1" applyFill="1" applyAlignment="1" applyProtection="1">
      <alignment horizontal="left" vertical="center"/>
      <protection locked="0"/>
    </xf>
    <xf numFmtId="0" fontId="1" fillId="14" borderId="0" xfId="0" applyFont="1" applyFill="1" applyAlignment="1" applyProtection="1">
      <alignment horizontal="center" vertical="center"/>
      <protection locked="0"/>
    </xf>
    <xf numFmtId="0" fontId="1" fillId="0" borderId="0" xfId="0" applyFont="1" applyAlignment="1" applyProtection="1">
      <alignment horizontal="left" vertical="center"/>
      <protection locked="0"/>
    </xf>
    <xf numFmtId="0" fontId="1" fillId="0" borderId="0" xfId="0" applyFont="1" applyAlignment="1" applyProtection="1">
      <alignment horizontal="right" vertical="center" indent="2"/>
      <protection locked="0"/>
    </xf>
    <xf numFmtId="0" fontId="1" fillId="14" borderId="0" xfId="0" applyFont="1" applyFill="1" applyAlignment="1" applyProtection="1">
      <alignment horizontal="right" vertical="center" indent="2"/>
      <protection locked="0"/>
    </xf>
    <xf numFmtId="0" fontId="3" fillId="4" borderId="14" xfId="0" applyFont="1" applyFill="1" applyBorder="1" applyAlignment="1" applyProtection="1">
      <alignment horizontal="right"/>
      <protection locked="0"/>
    </xf>
    <xf numFmtId="0" fontId="0" fillId="4" borderId="0" xfId="0" applyFill="1" applyProtection="1">
      <protection locked="0"/>
    </xf>
    <xf numFmtId="0" fontId="3" fillId="4" borderId="0" xfId="0" applyFont="1" applyFill="1" applyAlignment="1" applyProtection="1">
      <alignment horizontal="centerContinuous" vertical="center"/>
      <protection locked="0"/>
    </xf>
    <xf numFmtId="0" fontId="0" fillId="4" borderId="0" xfId="0" applyFill="1" applyAlignment="1" applyProtection="1">
      <alignment horizontal="centerContinuous"/>
      <protection locked="0"/>
    </xf>
    <xf numFmtId="0" fontId="0" fillId="4" borderId="0" xfId="0" applyFill="1" applyBorder="1" applyAlignment="1" applyProtection="1">
      <alignment horizontal="centerContinuous"/>
      <protection locked="0"/>
    </xf>
    <xf numFmtId="0" fontId="3" fillId="4" borderId="15" xfId="0" applyFont="1" applyFill="1" applyBorder="1" applyAlignment="1" applyProtection="1">
      <alignment horizontal="center" vertical="center"/>
      <protection locked="0"/>
    </xf>
    <xf numFmtId="9" fontId="0" fillId="0" borderId="15" xfId="1" applyFont="1" applyBorder="1" applyAlignment="1" applyProtection="1">
      <alignment horizontal="center" vertical="center"/>
      <protection locked="0"/>
    </xf>
    <xf numFmtId="9" fontId="1" fillId="5" borderId="15" xfId="1" applyFont="1" applyFill="1" applyBorder="1" applyAlignment="1" applyProtection="1">
      <alignment horizontal="center" vertical="center"/>
      <protection locked="0"/>
    </xf>
    <xf numFmtId="0" fontId="4" fillId="4" borderId="0" xfId="0" applyFont="1" applyFill="1" applyProtection="1">
      <protection locked="0"/>
    </xf>
    <xf numFmtId="4" fontId="0" fillId="0" borderId="0" xfId="0" applyNumberFormat="1" applyProtection="1">
      <protection locked="0"/>
    </xf>
    <xf numFmtId="0" fontId="17" fillId="0" borderId="0" xfId="0" applyFont="1" applyProtection="1">
      <protection locked="0"/>
    </xf>
    <xf numFmtId="0" fontId="3" fillId="4" borderId="14" xfId="0" pivotButton="1" applyFont="1" applyFill="1" applyBorder="1" applyProtection="1">
      <protection locked="0"/>
    </xf>
    <xf numFmtId="165" fontId="0" fillId="0" borderId="14" xfId="1" applyNumberFormat="1" applyFont="1" applyBorder="1" applyProtection="1">
      <protection locked="0"/>
    </xf>
    <xf numFmtId="0" fontId="3" fillId="4" borderId="1" xfId="0" applyFont="1" applyFill="1" applyBorder="1" applyAlignment="1" applyProtection="1">
      <alignment horizontal="right"/>
      <protection locked="0"/>
    </xf>
    <xf numFmtId="0" fontId="3" fillId="4" borderId="14" xfId="0" applyFont="1" applyFill="1" applyBorder="1" applyAlignment="1" applyProtection="1">
      <alignment horizontal="right" vertical="center"/>
      <protection locked="0"/>
    </xf>
    <xf numFmtId="3" fontId="0" fillId="0" borderId="1" xfId="0" applyNumberFormat="1" applyBorder="1" applyAlignment="1" applyProtection="1">
      <alignment horizontal="right"/>
      <protection locked="0"/>
    </xf>
    <xf numFmtId="165" fontId="0" fillId="0" borderId="14" xfId="1" applyNumberFormat="1" applyFont="1" applyBorder="1" applyAlignment="1" applyProtection="1">
      <alignment horizontal="right" vertical="center"/>
      <protection locked="0"/>
    </xf>
    <xf numFmtId="3" fontId="1" fillId="5" borderId="1" xfId="0" applyNumberFormat="1" applyFont="1" applyFill="1" applyBorder="1" applyAlignment="1" applyProtection="1">
      <alignment horizontal="right"/>
      <protection locked="0"/>
    </xf>
    <xf numFmtId="165" fontId="1" fillId="5" borderId="14" xfId="1" applyNumberFormat="1" applyFont="1" applyFill="1" applyBorder="1" applyAlignment="1" applyProtection="1">
      <alignment horizontal="right" vertical="center"/>
      <protection locked="0"/>
    </xf>
    <xf numFmtId="0" fontId="0" fillId="9" borderId="17" xfId="0" applyFill="1" applyBorder="1"/>
    <xf numFmtId="0" fontId="4" fillId="4" borderId="0" xfId="0" applyFont="1" applyFill="1"/>
    <xf numFmtId="0" fontId="16" fillId="9" borderId="0" xfId="0" applyFont="1" applyFill="1"/>
    <xf numFmtId="165" fontId="1" fillId="15" borderId="14" xfId="6" applyNumberFormat="1" applyFont="1" applyBorder="1" applyProtection="1">
      <protection locked="0"/>
    </xf>
    <xf numFmtId="0" fontId="3" fillId="4" borderId="0" xfId="0" applyFont="1" applyFill="1" applyAlignment="1" applyProtection="1">
      <alignment horizontal="right"/>
      <protection locked="0"/>
    </xf>
    <xf numFmtId="3" fontId="3" fillId="4" borderId="0" xfId="0" applyNumberFormat="1" applyFont="1" applyFill="1" applyAlignment="1" applyProtection="1">
      <alignment horizontal="right"/>
      <protection locked="0"/>
    </xf>
    <xf numFmtId="165" fontId="0" fillId="0" borderId="0" xfId="0" applyNumberFormat="1" applyProtection="1">
      <protection locked="0"/>
    </xf>
    <xf numFmtId="0" fontId="0" fillId="0" borderId="15" xfId="0" applyNumberFormat="1" applyBorder="1" applyProtection="1">
      <protection locked="0"/>
    </xf>
    <xf numFmtId="0" fontId="4" fillId="4" borderId="0" xfId="0" applyFont="1" applyFill="1" applyAlignment="1" applyProtection="1">
      <alignment horizontal="centerContinuous"/>
      <protection locked="0"/>
    </xf>
    <xf numFmtId="0" fontId="5" fillId="3" borderId="3" xfId="0" applyFont="1" applyFill="1" applyBorder="1"/>
    <xf numFmtId="0" fontId="4" fillId="3" borderId="3" xfId="0" applyFont="1" applyFill="1" applyBorder="1"/>
    <xf numFmtId="0" fontId="0" fillId="3" borderId="0" xfId="0" applyFill="1" applyBorder="1"/>
    <xf numFmtId="0" fontId="4" fillId="3" borderId="0" xfId="0" applyFont="1" applyFill="1" applyBorder="1"/>
    <xf numFmtId="0" fontId="18" fillId="3" borderId="0" xfId="0" applyFont="1" applyFill="1"/>
    <xf numFmtId="0" fontId="18" fillId="3" borderId="0" xfId="0" applyFont="1" applyFill="1" applyBorder="1"/>
    <xf numFmtId="0" fontId="18" fillId="3" borderId="3" xfId="0" applyFont="1" applyFill="1" applyBorder="1"/>
    <xf numFmtId="0" fontId="19" fillId="3" borderId="0" xfId="0" applyFont="1" applyFill="1"/>
    <xf numFmtId="0" fontId="3" fillId="14" borderId="8" xfId="0" applyFont="1" applyFill="1" applyBorder="1" applyAlignment="1" applyProtection="1">
      <alignment horizontal="centerContinuous"/>
      <protection locked="0"/>
    </xf>
    <xf numFmtId="0" fontId="20" fillId="3" borderId="0" xfId="0" applyFont="1" applyFill="1" applyAlignment="1">
      <alignment horizontal="left" indent="2"/>
    </xf>
    <xf numFmtId="0" fontId="19" fillId="3" borderId="0" xfId="0" applyFont="1" applyFill="1" applyAlignment="1">
      <alignment horizontal="left" indent="2"/>
    </xf>
    <xf numFmtId="0" fontId="19" fillId="3" borderId="0" xfId="0" applyFont="1" applyFill="1" applyAlignment="1">
      <alignment horizontal="left"/>
    </xf>
    <xf numFmtId="0" fontId="5" fillId="3" borderId="0" xfId="0" applyFont="1" applyFill="1" applyBorder="1" applyAlignment="1">
      <alignment horizontal="left"/>
    </xf>
    <xf numFmtId="3" fontId="0" fillId="0" borderId="15" xfId="0" applyNumberFormat="1" applyBorder="1" applyProtection="1">
      <protection locked="0"/>
    </xf>
    <xf numFmtId="0" fontId="0" fillId="0" borderId="15" xfId="0" applyBorder="1"/>
    <xf numFmtId="0" fontId="4" fillId="4" borderId="1" xfId="0" applyFont="1" applyFill="1" applyBorder="1" applyAlignment="1" applyProtection="1">
      <alignment horizontal="centerContinuous"/>
      <protection locked="0"/>
    </xf>
    <xf numFmtId="165" fontId="0" fillId="0" borderId="1" xfId="0" applyNumberFormat="1" applyBorder="1" applyProtection="1">
      <protection locked="0"/>
    </xf>
    <xf numFmtId="0" fontId="4" fillId="4" borderId="14" xfId="0" applyFont="1" applyFill="1" applyBorder="1" applyAlignment="1" applyProtection="1">
      <alignment horizontal="centerContinuous"/>
      <protection locked="0"/>
    </xf>
    <xf numFmtId="3" fontId="0" fillId="0" borderId="14" xfId="0" applyNumberFormat="1" applyBorder="1" applyAlignment="1" applyProtection="1">
      <alignment horizontal="left"/>
      <protection locked="0"/>
    </xf>
    <xf numFmtId="165" fontId="0" fillId="0" borderId="14" xfId="1" applyNumberFormat="1" applyFont="1" applyBorder="1" applyAlignment="1" applyProtection="1">
      <alignment horizontal="left"/>
      <protection locked="0"/>
    </xf>
    <xf numFmtId="0" fontId="0" fillId="0" borderId="14" xfId="0" applyBorder="1" applyAlignment="1" applyProtection="1">
      <alignment horizontal="left"/>
      <protection locked="0"/>
    </xf>
    <xf numFmtId="0" fontId="0" fillId="0" borderId="1" xfId="0" applyBorder="1" applyAlignment="1" applyProtection="1">
      <alignment wrapText="1"/>
      <protection locked="0"/>
    </xf>
    <xf numFmtId="165" fontId="0" fillId="0" borderId="0" xfId="0" applyNumberFormat="1" applyAlignment="1" applyProtection="1">
      <alignment horizontal="center"/>
      <protection locked="0"/>
    </xf>
    <xf numFmtId="3" fontId="0" fillId="0" borderId="0" xfId="0" applyNumberFormat="1" applyAlignment="1" applyProtection="1">
      <alignment horizontal="center"/>
      <protection locked="0"/>
    </xf>
    <xf numFmtId="0" fontId="5" fillId="3" borderId="0" xfId="0" applyFont="1" applyFill="1" applyAlignment="1">
      <alignment horizontal="left" indent="2"/>
    </xf>
    <xf numFmtId="0" fontId="5" fillId="3" borderId="0" xfId="0" applyFont="1" applyFill="1" applyBorder="1" applyAlignment="1">
      <alignment horizontal="left" indent="2"/>
    </xf>
    <xf numFmtId="0" fontId="18" fillId="3" borderId="0" xfId="0" applyFont="1" applyFill="1" applyAlignment="1">
      <alignment horizontal="left" indent="2"/>
    </xf>
    <xf numFmtId="0" fontId="18" fillId="3" borderId="0" xfId="0" applyFont="1" applyFill="1" applyBorder="1" applyAlignment="1">
      <alignment horizontal="left" indent="2"/>
    </xf>
    <xf numFmtId="3" fontId="0" fillId="0" borderId="0" xfId="0" applyNumberFormat="1" applyBorder="1" applyProtection="1">
      <protection locked="0"/>
    </xf>
    <xf numFmtId="0" fontId="0" fillId="0" borderId="0" xfId="0" applyBorder="1"/>
    <xf numFmtId="0" fontId="0" fillId="0" borderId="0" xfId="0" applyBorder="1" applyAlignment="1" applyProtection="1">
      <alignment horizontal="left"/>
      <protection locked="0"/>
    </xf>
    <xf numFmtId="0" fontId="4" fillId="4" borderId="0" xfId="0" applyFont="1" applyFill="1" applyBorder="1" applyProtection="1">
      <protection locked="0"/>
    </xf>
    <xf numFmtId="3" fontId="0" fillId="0" borderId="0" xfId="0" applyNumberFormat="1" applyBorder="1"/>
    <xf numFmtId="0" fontId="0" fillId="0" borderId="0" xfId="0" applyFill="1" applyBorder="1"/>
    <xf numFmtId="0" fontId="4" fillId="4" borderId="0" xfId="0" applyFont="1" applyFill="1" applyBorder="1"/>
    <xf numFmtId="165" fontId="23" fillId="0" borderId="0" xfId="1" applyNumberFormat="1" applyFont="1" applyBorder="1"/>
    <xf numFmtId="165" fontId="0" fillId="0" borderId="0" xfId="0" applyNumberFormat="1" applyBorder="1"/>
    <xf numFmtId="0" fontId="0" fillId="9" borderId="19" xfId="0" applyFill="1" applyBorder="1" applyAlignment="1">
      <alignment shrinkToFit="1"/>
    </xf>
    <xf numFmtId="0" fontId="4" fillId="4" borderId="19" xfId="0" applyFont="1" applyFill="1" applyBorder="1" applyAlignment="1">
      <alignment horizontal="right"/>
    </xf>
    <xf numFmtId="0" fontId="4" fillId="9" borderId="0" xfId="0" applyFont="1" applyFill="1"/>
    <xf numFmtId="14" fontId="0" fillId="0" borderId="0" xfId="0" applyNumberFormat="1"/>
    <xf numFmtId="1" fontId="0" fillId="0" borderId="0" xfId="0" applyNumberFormat="1"/>
    <xf numFmtId="0" fontId="0" fillId="0" borderId="0" xfId="0" applyAlignment="1">
      <alignment horizontal="right"/>
    </xf>
    <xf numFmtId="0" fontId="4" fillId="4" borderId="0" xfId="0" applyFont="1" applyFill="1" applyBorder="1" applyAlignment="1" applyProtection="1">
      <alignment horizontal="centerContinuous"/>
      <protection locked="0"/>
    </xf>
    <xf numFmtId="164" fontId="0" fillId="0" borderId="0" xfId="0" applyNumberFormat="1" applyFill="1" applyAlignment="1" applyProtection="1">
      <alignment horizontal="center" shrinkToFit="1"/>
      <protection locked="0"/>
    </xf>
    <xf numFmtId="0" fontId="0" fillId="0" borderId="0" xfId="0" applyFill="1" applyAlignment="1" applyProtection="1">
      <alignment shrinkToFit="1"/>
      <protection locked="0"/>
    </xf>
    <xf numFmtId="3" fontId="0" fillId="0" borderId="0" xfId="0" applyNumberFormat="1" applyFill="1" applyAlignment="1" applyProtection="1">
      <alignment shrinkToFit="1"/>
      <protection locked="0"/>
    </xf>
    <xf numFmtId="0" fontId="0" fillId="0" borderId="0" xfId="0" applyFill="1" applyProtection="1">
      <protection locked="0"/>
    </xf>
    <xf numFmtId="0" fontId="0" fillId="0" borderId="0" xfId="0" applyFill="1" applyAlignment="1" applyProtection="1">
      <alignment horizontal="center"/>
      <protection locked="0"/>
    </xf>
    <xf numFmtId="0" fontId="18" fillId="3" borderId="0" xfId="0" applyFont="1" applyFill="1" applyAlignment="1" applyProtection="1">
      <alignment horizontal="left" indent="2"/>
      <protection locked="0"/>
    </xf>
    <xf numFmtId="0" fontId="18" fillId="3" borderId="0" xfId="0" applyFont="1" applyFill="1" applyBorder="1" applyAlignment="1" applyProtection="1">
      <alignment horizontal="left" indent="2"/>
      <protection locked="0"/>
    </xf>
    <xf numFmtId="3" fontId="2" fillId="13" borderId="0" xfId="2" applyNumberFormat="1" applyFill="1" applyAlignment="1" applyProtection="1">
      <alignment horizontal="right" shrinkToFit="1"/>
    </xf>
    <xf numFmtId="0" fontId="2" fillId="13" borderId="0" xfId="2" applyFill="1" applyAlignment="1" applyProtection="1">
      <alignment horizontal="left" shrinkToFit="1"/>
    </xf>
    <xf numFmtId="0" fontId="2" fillId="13" borderId="0" xfId="2" applyNumberFormat="1" applyFill="1" applyAlignment="1" applyProtection="1">
      <alignment horizontal="center" shrinkToFit="1"/>
    </xf>
    <xf numFmtId="0" fontId="0" fillId="0" borderId="0" xfId="0" applyFill="1" applyAlignment="1" applyProtection="1">
      <alignment horizontal="right"/>
    </xf>
    <xf numFmtId="0" fontId="0" fillId="0" borderId="0" xfId="0" applyFill="1" applyAlignment="1" applyProtection="1">
      <alignment horizontal="left"/>
    </xf>
    <xf numFmtId="0" fontId="0" fillId="0" borderId="0" xfId="0" applyFill="1" applyAlignment="1" applyProtection="1">
      <alignment horizontal="center"/>
    </xf>
    <xf numFmtId="3" fontId="0" fillId="0" borderId="1" xfId="0" applyNumberFormat="1" applyBorder="1" applyProtection="1">
      <protection locked="0"/>
    </xf>
    <xf numFmtId="3" fontId="1" fillId="5" borderId="1" xfId="0" applyNumberFormat="1" applyFont="1" applyFill="1" applyBorder="1" applyProtection="1">
      <protection locked="0"/>
    </xf>
    <xf numFmtId="0" fontId="3" fillId="4" borderId="1" xfId="0" pivotButton="1" applyFont="1" applyFill="1" applyBorder="1" applyProtection="1">
      <protection locked="0"/>
    </xf>
    <xf numFmtId="0" fontId="1" fillId="15" borderId="1" xfId="6" applyFont="1" applyBorder="1" applyProtection="1">
      <protection locked="0"/>
    </xf>
    <xf numFmtId="0" fontId="0" fillId="4" borderId="16" xfId="0" applyFill="1" applyBorder="1" applyProtection="1">
      <protection locked="0"/>
    </xf>
    <xf numFmtId="0" fontId="0" fillId="4" borderId="20" xfId="0" applyFill="1" applyBorder="1" applyProtection="1">
      <protection locked="0"/>
    </xf>
    <xf numFmtId="0" fontId="3" fillId="4" borderId="20" xfId="0" applyFont="1" applyFill="1" applyBorder="1" applyProtection="1">
      <protection locked="0"/>
    </xf>
    <xf numFmtId="0" fontId="3" fillId="4" borderId="20" xfId="0" applyFont="1" applyFill="1" applyBorder="1" applyAlignment="1" applyProtection="1">
      <alignment horizontal="right"/>
      <protection locked="0"/>
    </xf>
    <xf numFmtId="0" fontId="21" fillId="16" borderId="21" xfId="7" applyBorder="1" applyAlignment="1" applyProtection="1">
      <alignment horizontal="left"/>
      <protection locked="0"/>
    </xf>
    <xf numFmtId="0" fontId="4" fillId="4" borderId="1" xfId="0" applyFont="1" applyFill="1" applyBorder="1" applyAlignment="1" applyProtection="1">
      <alignment horizontal="center"/>
      <protection locked="0"/>
    </xf>
    <xf numFmtId="0" fontId="4" fillId="4" borderId="1" xfId="0" applyFont="1" applyFill="1" applyBorder="1" applyProtection="1">
      <protection locked="0"/>
    </xf>
    <xf numFmtId="0" fontId="21" fillId="16" borderId="1" xfId="7" applyBorder="1" applyAlignment="1" applyProtection="1">
      <alignment horizontal="center"/>
      <protection locked="0"/>
    </xf>
    <xf numFmtId="0" fontId="21" fillId="16" borderId="1" xfId="7" applyBorder="1" applyProtection="1">
      <protection locked="0"/>
    </xf>
    <xf numFmtId="3" fontId="0" fillId="0" borderId="1" xfId="0" applyNumberFormat="1" applyBorder="1" applyAlignment="1" applyProtection="1">
      <alignment horizontal="center"/>
      <protection locked="0"/>
    </xf>
    <xf numFmtId="0" fontId="0" fillId="0" borderId="14" xfId="0" applyBorder="1" applyProtection="1">
      <protection locked="0"/>
    </xf>
    <xf numFmtId="0" fontId="4" fillId="14" borderId="23" xfId="0" applyFont="1" applyFill="1" applyBorder="1" applyAlignment="1" applyProtection="1">
      <alignment horizontal="right"/>
      <protection locked="0"/>
    </xf>
    <xf numFmtId="0" fontId="3" fillId="4" borderId="0" xfId="0" applyFont="1" applyFill="1"/>
    <xf numFmtId="0" fontId="0" fillId="0" borderId="26" xfId="0" applyBorder="1" applyProtection="1">
      <protection locked="0"/>
    </xf>
    <xf numFmtId="164" fontId="0" fillId="0" borderId="0" xfId="0" applyNumberFormat="1" applyFill="1" applyAlignment="1" applyProtection="1">
      <alignment shrinkToFit="1"/>
      <protection locked="0"/>
    </xf>
    <xf numFmtId="0" fontId="2" fillId="13" borderId="0" xfId="2" applyNumberFormat="1" applyFill="1" applyAlignment="1" applyProtection="1">
      <alignment horizontal="left" shrinkToFit="1"/>
    </xf>
    <xf numFmtId="0" fontId="0" fillId="9" borderId="24" xfId="0" applyFill="1" applyBorder="1" applyAlignment="1" applyProtection="1">
      <alignment horizontal="left"/>
      <protection locked="0"/>
    </xf>
    <xf numFmtId="0" fontId="0" fillId="9" borderId="25" xfId="0" applyFill="1" applyBorder="1" applyAlignment="1" applyProtection="1">
      <alignment horizontal="left"/>
      <protection locked="0"/>
    </xf>
    <xf numFmtId="0" fontId="0" fillId="9" borderId="22" xfId="0" applyFill="1" applyBorder="1" applyAlignment="1" applyProtection="1">
      <alignment horizontal="left"/>
      <protection locked="0"/>
    </xf>
    <xf numFmtId="3" fontId="0" fillId="9" borderId="24" xfId="0" applyNumberFormat="1" applyFill="1" applyBorder="1" applyAlignment="1" applyProtection="1">
      <alignment horizontal="left"/>
      <protection locked="0"/>
    </xf>
    <xf numFmtId="3" fontId="0" fillId="9" borderId="25" xfId="0" applyNumberFormat="1" applyFill="1" applyBorder="1" applyAlignment="1" applyProtection="1">
      <alignment horizontal="left"/>
      <protection locked="0"/>
    </xf>
    <xf numFmtId="3" fontId="0" fillId="9" borderId="22" xfId="0" applyNumberFormat="1" applyFill="1" applyBorder="1" applyAlignment="1" applyProtection="1">
      <alignment horizontal="left"/>
      <protection locked="0"/>
    </xf>
    <xf numFmtId="0" fontId="6" fillId="6" borderId="4" xfId="3" applyBorder="1" applyAlignment="1">
      <alignment horizontal="center" vertical="center" wrapText="1"/>
    </xf>
    <xf numFmtId="0" fontId="6" fillId="6" borderId="5" xfId="3" applyBorder="1" applyAlignment="1">
      <alignment horizontal="center" vertical="center" wrapText="1"/>
    </xf>
    <xf numFmtId="0" fontId="6" fillId="6" borderId="6" xfId="3" applyBorder="1" applyAlignment="1">
      <alignment horizontal="center" vertical="center" wrapText="1"/>
    </xf>
    <xf numFmtId="0" fontId="6" fillId="6" borderId="7" xfId="3" applyBorder="1" applyAlignment="1">
      <alignment horizontal="center" vertical="center" wrapText="1"/>
    </xf>
  </cellXfs>
  <cellStyles count="8">
    <cellStyle name="40% - Accent1" xfId="2" builtinId="31"/>
    <cellStyle name="40% - Accent3" xfId="6" builtinId="39"/>
    <cellStyle name="Bad" xfId="4" builtinId="27"/>
    <cellStyle name="Good" xfId="3" builtinId="26"/>
    <cellStyle name="Input" xfId="7" builtinId="20"/>
    <cellStyle name="Neutral" xfId="5" builtinId="28"/>
    <cellStyle name="Normal" xfId="0" builtinId="0"/>
    <cellStyle name="Percent" xfId="1" builtinId="5"/>
  </cellStyles>
  <dxfs count="108">
    <dxf>
      <font>
        <b val="0"/>
        <i val="0"/>
        <strike val="0"/>
        <condense val="0"/>
        <extend val="0"/>
        <outline val="0"/>
        <shadow val="0"/>
        <u val="none"/>
        <vertAlign val="baseline"/>
        <sz val="11"/>
        <color theme="1" tint="0.14999847407452621"/>
        <name val="Calibri"/>
        <family val="2"/>
        <scheme val="minor"/>
      </font>
      <fill>
        <patternFill patternType="solid">
          <fgColor indexed="64"/>
          <bgColor theme="0" tint="-4.9989318521683403E-2"/>
        </patternFill>
      </fill>
      <protection locked="1" hidden="0"/>
    </dxf>
    <dxf>
      <font>
        <b val="0"/>
        <i val="0"/>
        <strike val="0"/>
        <condense val="0"/>
        <extend val="0"/>
        <outline val="0"/>
        <shadow val="0"/>
        <u val="none"/>
        <vertAlign val="baseline"/>
        <sz val="11"/>
        <color theme="1" tint="0.14999847407452621"/>
        <name val="Calibri"/>
        <family val="2"/>
        <scheme val="minor"/>
      </font>
      <fill>
        <patternFill patternType="solid">
          <fgColor indexed="64"/>
          <bgColor theme="0" tint="-4.9989318521683403E-2"/>
        </patternFill>
      </fill>
      <protection locked="1" hidden="0"/>
    </dxf>
    <dxf>
      <font>
        <b val="0"/>
        <i val="0"/>
        <strike val="0"/>
        <condense val="0"/>
        <extend val="0"/>
        <outline val="0"/>
        <shadow val="0"/>
        <u val="none"/>
        <vertAlign val="baseline"/>
        <sz val="11"/>
        <color theme="1" tint="0.14999847407452621"/>
        <name val="Calibri"/>
        <family val="2"/>
        <scheme val="minor"/>
      </font>
      <fill>
        <patternFill patternType="solid">
          <fgColor indexed="64"/>
          <bgColor theme="0" tint="-4.9989318521683403E-2"/>
        </patternFill>
      </fill>
      <protection locked="1" hidden="0"/>
    </dxf>
    <dxf>
      <font>
        <strike val="0"/>
        <outline val="0"/>
        <shadow val="0"/>
        <u val="none"/>
        <vertAlign val="baseline"/>
        <color theme="1" tint="0.14999847407452621"/>
        <name val="Calibri"/>
        <family val="2"/>
        <scheme val="minor"/>
      </font>
      <fill>
        <patternFill patternType="solid">
          <bgColor theme="0" tint="-4.9989318521683403E-2"/>
        </patternFill>
      </fill>
      <protection locked="1" hidden="0"/>
    </dxf>
    <dxf>
      <border outline="0">
        <top style="thin">
          <color theme="4" tint="0.39997558519241921"/>
        </top>
      </border>
    </dxf>
    <dxf>
      <font>
        <strike val="0"/>
        <outline val="0"/>
        <shadow val="0"/>
        <u val="none"/>
        <vertAlign val="baseline"/>
        <color theme="1" tint="0.14999847407452621"/>
        <name val="Calibri"/>
        <family val="2"/>
        <scheme val="minor"/>
      </font>
      <fill>
        <patternFill patternType="solid">
          <bgColor theme="0" tint="-4.9989318521683403E-2"/>
        </patternFill>
      </fill>
      <protection locked="1" hidden="0"/>
    </dxf>
    <dxf>
      <border outline="0">
        <bottom style="thin">
          <color theme="4" tint="0.39997558519241921"/>
        </bottom>
      </border>
    </dxf>
    <dxf>
      <font>
        <b/>
        <i val="0"/>
        <strike val="0"/>
        <condense val="0"/>
        <extend val="0"/>
        <outline val="0"/>
        <shadow val="0"/>
        <u val="none"/>
        <vertAlign val="baseline"/>
        <sz val="11"/>
        <color theme="1" tint="0.14999847407452621"/>
        <name val="Calibri"/>
        <family val="2"/>
        <scheme val="minor"/>
      </font>
      <fill>
        <patternFill patternType="solid">
          <fgColor theme="4"/>
          <bgColor theme="0" tint="-4.9989318521683403E-2"/>
        </patternFill>
      </fill>
      <protection locked="1" hidden="0"/>
    </dxf>
    <dxf>
      <font>
        <color rgb="FF9C0006"/>
      </font>
      <fill>
        <patternFill>
          <bgColor rgb="FFFFC7CE"/>
        </patternFill>
      </fill>
    </dxf>
    <dxf>
      <font>
        <color rgb="FF9C0006"/>
      </font>
      <fill>
        <patternFill>
          <bgColor rgb="FFFFC7CE"/>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strike val="0"/>
        <outline val="0"/>
        <shadow val="0"/>
        <u val="none"/>
        <vertAlign val="baseline"/>
        <sz val="11"/>
        <color theme="0"/>
        <name val="Calibri"/>
        <family val="2"/>
        <scheme val="minor"/>
      </font>
      <fill>
        <patternFill patternType="solid">
          <fgColor indexed="64"/>
          <bgColor rgb="FF0070C0"/>
        </patternFill>
      </fill>
    </dxf>
    <dxf>
      <font>
        <color rgb="FF9C0006"/>
      </font>
      <fill>
        <patternFill>
          <bgColor rgb="FFFFC7CE"/>
        </patternFill>
      </fill>
    </dxf>
    <dxf>
      <numFmt numFmtId="0" formatCode="General"/>
      <fill>
        <patternFill patternType="solid">
          <fgColor indexed="64"/>
          <bgColor theme="0" tint="-0.14999847407452621"/>
        </patternFill>
      </fill>
      <alignment horizontal="center" vertical="bottom" textRotation="0" wrapText="0" indent="0" justifyLastLine="0" shrinkToFit="1" readingOrder="0"/>
      <protection locked="1" hidden="0"/>
    </dxf>
    <dxf>
      <numFmt numFmtId="0" formatCode="General"/>
      <fill>
        <patternFill patternType="solid">
          <fgColor indexed="64"/>
          <bgColor theme="0" tint="-0.14999847407452621"/>
        </patternFill>
      </fill>
      <alignment horizontal="left" vertical="bottom" textRotation="0" wrapText="0" indent="0" justifyLastLine="0" shrinkToFit="1" readingOrder="0"/>
      <protection locked="1" hidden="0"/>
    </dxf>
    <dxf>
      <numFmt numFmtId="0" formatCode="General"/>
      <fill>
        <patternFill patternType="solid">
          <fgColor indexed="64"/>
          <bgColor theme="0" tint="-0.14999847407452621"/>
        </patternFill>
      </fill>
      <alignment horizontal="left" vertical="bottom" textRotation="0" wrapText="0" indent="0" justifyLastLine="0" shrinkToFit="1" readingOrder="0"/>
      <protection locked="1" hidden="0"/>
    </dxf>
    <dxf>
      <numFmt numFmtId="0" formatCode="General"/>
      <fill>
        <patternFill patternType="solid">
          <fgColor indexed="64"/>
          <bgColor theme="0" tint="-0.14999847407452621"/>
        </patternFill>
      </fill>
      <alignment horizontal="left" vertical="bottom" textRotation="0" wrapText="0" indent="0" justifyLastLine="0" shrinkToFit="1" readingOrder="0"/>
      <protection locked="1" hidden="0"/>
    </dxf>
    <dxf>
      <numFmt numFmtId="3" formatCode="#,##0"/>
      <fill>
        <patternFill patternType="solid">
          <fgColor indexed="64"/>
          <bgColor theme="0" tint="-0.14999847407452621"/>
        </patternFill>
      </fill>
      <alignment horizontal="right" vertical="bottom" textRotation="0" wrapText="0" indent="0" justifyLastLine="0" shrinkToFit="1" readingOrder="0"/>
      <protection locked="1" hidden="0"/>
    </dxf>
    <dxf>
      <numFmt numFmtId="3" formatCode="#,##0"/>
      <fill>
        <patternFill patternType="none">
          <fgColor indexed="64"/>
          <bgColor auto="1"/>
        </patternFill>
      </fill>
      <alignment horizontal="general" vertical="bottom" textRotation="0" wrapText="0" indent="0" justifyLastLine="0" shrinkToFit="1" readingOrder="0"/>
      <protection locked="0" hidden="0"/>
    </dxf>
    <dxf>
      <numFmt numFmtId="3" formatCode="#,##0"/>
      <fill>
        <patternFill patternType="none">
          <fgColor indexed="64"/>
          <bgColor auto="1"/>
        </patternFill>
      </fill>
      <alignment horizontal="general" vertical="bottom" textRotation="0" wrapText="0" indent="0" justifyLastLine="0" shrinkToFit="1" readingOrder="0"/>
      <protection locked="0" hidden="0"/>
    </dxf>
    <dxf>
      <fill>
        <patternFill patternType="none">
          <fgColor indexed="64"/>
          <bgColor auto="1"/>
        </patternFill>
      </fill>
      <alignment vertical="bottom" textRotation="0" wrapText="0" justifyLastLine="0" shrinkToFit="1" readingOrder="0"/>
      <protection locked="0" hidden="0"/>
    </dxf>
    <dxf>
      <numFmt numFmtId="164" formatCode="[$-409]dd\-mmm\-yy;@"/>
      <fill>
        <patternFill patternType="none">
          <fgColor indexed="64"/>
          <bgColor auto="1"/>
        </patternFill>
      </fill>
      <alignment horizontal="general" vertical="bottom" textRotation="0" wrapText="0" indent="0" justifyLastLine="0" shrinkToFit="1" readingOrder="0"/>
      <protection locked="0" hidden="0"/>
    </dxf>
    <dxf>
      <numFmt numFmtId="164" formatCode="[$-409]dd\-mmm\-yy;@"/>
      <fill>
        <patternFill patternType="none">
          <fgColor indexed="64"/>
          <bgColor auto="1"/>
        </patternFill>
      </fill>
      <alignment horizontal="center" vertical="bottom" textRotation="0" wrapText="0" indent="0" justifyLastLine="0" shrinkToFit="1" readingOrder="0"/>
      <protection locked="0" hidden="0"/>
    </dxf>
    <dxf>
      <alignment vertical="bottom" textRotation="0" wrapText="0" justifyLastLine="0" shrinkToFit="1" readingOrder="0"/>
      <protection locked="0" hidden="0"/>
    </dxf>
    <dxf>
      <font>
        <b/>
      </font>
      <alignment horizontal="center" vertical="center" textRotation="0" wrapText="0" indent="0" justifyLastLine="0" shrinkToFit="0" readingOrder="0"/>
      <protection locked="0" hidden="0"/>
    </dxf>
    <dxf>
      <font>
        <color theme="0"/>
      </font>
      <fill>
        <patternFill>
          <bgColor rgb="FFD9534F"/>
        </patternFill>
      </fill>
    </dxf>
    <dxf>
      <font>
        <color rgb="FF9C5700"/>
      </font>
      <fill>
        <patternFill>
          <bgColor rgb="FFFFEB9C"/>
        </patternFill>
      </fill>
    </dxf>
    <dxf>
      <font>
        <color rgb="FF006100"/>
      </font>
      <fill>
        <patternFill>
          <bgColor rgb="FFC6EFCE"/>
        </patternFill>
      </fill>
    </dxf>
    <dxf>
      <font>
        <color theme="0"/>
      </font>
      <fill>
        <patternFill>
          <bgColor rgb="FFD9534F"/>
        </patternFill>
      </fill>
    </dxf>
    <dxf>
      <font>
        <color rgb="FF006100"/>
      </font>
      <fill>
        <patternFill>
          <bgColor rgb="FFC6EFCE"/>
        </patternFill>
      </fill>
    </dxf>
    <dxf>
      <font>
        <color theme="0"/>
      </font>
      <fill>
        <patternFill>
          <bgColor rgb="FFD9534F"/>
        </patternFill>
      </fill>
    </dxf>
    <dxf>
      <font>
        <color theme="0"/>
      </font>
      <fill>
        <patternFill>
          <bgColor rgb="FFD9534F"/>
        </patternFill>
      </fill>
    </dxf>
    <dxf>
      <numFmt numFmtId="3" formatCode="#,##0"/>
    </dxf>
    <dxf>
      <protection locked="0"/>
    </dxf>
    <dxf>
      <protection locked="0"/>
    </dxf>
    <dxf>
      <protection locked="0"/>
    </dxf>
    <dxf>
      <protection locked="0"/>
    </dxf>
    <dxf>
      <protection locked="0"/>
    </dxf>
    <dxf>
      <alignment horizontal="right"/>
    </dxf>
    <dxf>
      <numFmt numFmtId="165" formatCode="0.0%"/>
    </dxf>
    <dxf>
      <numFmt numFmtId="3" formatCode="#,##0"/>
    </dxf>
    <dxf>
      <alignment horizontal="right"/>
    </dxf>
    <dxf>
      <protection locked="0"/>
    </dxf>
    <dxf>
      <protection locked="0"/>
    </dxf>
    <dxf>
      <protection locked="0"/>
    </dxf>
    <dxf>
      <protection locked="0"/>
    </dxf>
    <dxf>
      <alignment horizontal="right"/>
    </dxf>
    <dxf>
      <numFmt numFmtId="4" formatCode="#,##0.00"/>
    </dxf>
    <dxf>
      <protection locked="0"/>
    </dxf>
    <dxf>
      <protection locked="0"/>
    </dxf>
    <dxf>
      <protection locked="0"/>
    </dxf>
    <dxf>
      <protection locked="0"/>
    </dxf>
    <dxf>
      <protection locked="0"/>
    </dxf>
    <dxf>
      <protection locked="0"/>
    </dxf>
    <dxf>
      <alignment horizontal="right"/>
    </dxf>
    <dxf>
      <protection locked="0"/>
    </dxf>
    <dxf>
      <protection locked="0"/>
    </dxf>
    <dxf>
      <protection locked="0"/>
    </dxf>
    <dxf>
      <protection locked="0"/>
    </dxf>
    <dxf>
      <alignment horizontal="right"/>
    </dxf>
    <dxf>
      <numFmt numFmtId="4" formatCode="#,##0.00"/>
    </dxf>
    <dxf>
      <protection locked="0"/>
    </dxf>
    <dxf>
      <protection locked="0"/>
    </dxf>
    <dxf>
      <protection locked="0"/>
    </dxf>
    <dxf>
      <protection locked="0"/>
    </dxf>
    <dxf>
      <protection locked="0"/>
    </dxf>
    <dxf>
      <protection locked="0"/>
    </dxf>
    <dxf>
      <alignment horizontal="right"/>
    </dxf>
    <dxf>
      <numFmt numFmtId="3" formatCode="#,##0"/>
    </dxf>
    <dxf>
      <numFmt numFmtId="3" formatCode="#,##0"/>
    </dxf>
    <dxf>
      <protection locked="0"/>
    </dxf>
    <dxf>
      <protection locked="0"/>
    </dxf>
    <dxf>
      <protection locked="0"/>
    </dxf>
    <dxf>
      <protection locked="0"/>
    </dxf>
    <dxf>
      <protection locked="0"/>
    </dxf>
    <dxf>
      <alignment horizontal="right"/>
    </dxf>
    <dxf>
      <numFmt numFmtId="4" formatCode="#,##0.00"/>
    </dxf>
    <dxf>
      <protection locked="0"/>
    </dxf>
    <dxf>
      <protection locked="0"/>
    </dxf>
    <dxf>
      <protection locked="0"/>
    </dxf>
    <dxf>
      <protection locked="0"/>
    </dxf>
    <dxf>
      <protection locked="0"/>
    </dxf>
    <dxf>
      <protection locked="0"/>
    </dxf>
    <dxf>
      <alignment horizontal="right"/>
    </dxf>
    <dxf>
      <numFmt numFmtId="4" formatCode="#,##0.00"/>
    </dxf>
    <dxf>
      <protection locked="0"/>
    </dxf>
    <dxf>
      <protection locked="0"/>
    </dxf>
    <dxf>
      <protection locked="0"/>
    </dxf>
    <dxf>
      <protection locked="0"/>
    </dxf>
    <dxf>
      <protection locked="0"/>
    </dxf>
    <dxf>
      <protection locked="0"/>
    </dxf>
    <dxf>
      <alignment horizontal="right"/>
    </dxf>
    <dxf>
      <numFmt numFmtId="165" formatCode="0.0%"/>
    </dxf>
    <dxf>
      <numFmt numFmtId="3" formatCode="#,##0"/>
    </dxf>
    <dxf>
      <numFmt numFmtId="3" formatCode="#,##0"/>
    </dxf>
    <dxf>
      <protection locked="0"/>
    </dxf>
    <dxf>
      <protection locked="0"/>
    </dxf>
    <dxf>
      <protection locked="0"/>
    </dxf>
    <dxf>
      <protection locked="0"/>
    </dxf>
    <dxf>
      <protection locked="0"/>
    </dxf>
    <dxf>
      <font>
        <b/>
        <i val="0"/>
        <color theme="0"/>
      </font>
      <border>
        <bottom style="thin">
          <color theme="4"/>
        </bottom>
        <vertical/>
        <horizontal/>
      </border>
    </dxf>
    <dxf>
      <font>
        <sz val="9"/>
        <color theme="0"/>
      </font>
      <fill>
        <patternFill>
          <bgColor rgb="FF181C3A"/>
        </patternFill>
      </fill>
      <border diagonalUp="0" diagonalDown="0">
        <left/>
        <right/>
        <top/>
        <bottom/>
        <vertical/>
        <horizontal/>
      </border>
    </dxf>
    <dxf>
      <font>
        <b/>
        <i val="0"/>
        <color theme="0"/>
      </font>
      <border>
        <bottom style="thin">
          <color theme="4"/>
        </bottom>
        <vertical/>
        <horizontal/>
      </border>
    </dxf>
    <dxf>
      <font>
        <color theme="0"/>
      </font>
      <fill>
        <patternFill>
          <bgColor rgb="FF181C3A"/>
        </patternFill>
      </fill>
      <border diagonalUp="0" diagonalDown="0">
        <left/>
        <right/>
        <top/>
        <bottom/>
        <vertical/>
        <horizontal/>
      </border>
    </dxf>
  </dxfs>
  <tableStyles count="2" defaultTableStyle="TableStyleMedium2" defaultPivotStyle="PivotStyleLight16">
    <tableStyle name="DarkModeSlicer" pivot="0" table="0" count="10" xr9:uid="{821838B1-6E44-453C-9D80-A92D40A5116B}">
      <tableStyleElement type="wholeTable" dxfId="107"/>
      <tableStyleElement type="headerRow" dxfId="106"/>
    </tableStyle>
    <tableStyle name="DarkModeSlicer-SubMenu" pivot="0" table="0" count="10" xr9:uid="{73F5D80D-CB11-4851-BD2E-FC17C29AA11B}">
      <tableStyleElement type="wholeTable" dxfId="105"/>
      <tableStyleElement type="headerRow" dxfId="104"/>
    </tableStyle>
  </tableStyles>
  <colors>
    <mruColors>
      <color rgb="FFFFFFCC"/>
      <color rgb="FFD9534F"/>
      <color rgb="FF00D9FC"/>
      <color rgb="FF00CC8D"/>
      <color rgb="FF8C5ADC"/>
      <color rgb="FFDF198E"/>
      <color rgb="FF9C1063"/>
      <color rgb="FFF9C7E5"/>
      <color rgb="FF00D997"/>
      <color rgb="FF880E57"/>
    </mruColors>
  </colors>
  <extLst>
    <ext xmlns:x14="http://schemas.microsoft.com/office/spreadsheetml/2009/9/main" uri="{46F421CA-312F-682f-3DD2-61675219B42D}">
      <x14:dxfs count="16">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rgb="FF5D27B6"/>
            </patternFill>
          </fill>
          <border diagonalUp="0" diagonalDown="0">
            <left/>
            <right/>
            <top/>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rgb="FF5D27B6"/>
            </patternFill>
          </fill>
          <border diagonalUp="0" diagonalDown="0">
            <left/>
            <right/>
            <top/>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DarkModeSlicer">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DarkModeSlicer-SubMenu">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[AOL Personal Money Manager v1.2.1 (Public - Clean Slate).xlsx]Analysis!PT_CashOn_Hand_YTD</c:name>
    <c:fmtId val="2"/>
  </c:pivotSource>
  <c:chart>
    <c:autoTitleDeleted val="1"/>
    <c:pivotFmts>
      <c:pivotFmt>
        <c:idx val="0"/>
        <c:spPr>
          <a:solidFill>
            <a:schemeClr val="accent1"/>
          </a:solidFill>
          <a:ln w="28575" cap="rnd">
            <a:solidFill>
              <a:schemeClr val="accent1"/>
            </a:solidFill>
            <a:round/>
          </a:ln>
          <a:effectLst/>
        </c:spPr>
        <c:marker>
          <c:symbol val="none"/>
        </c:marker>
      </c:pivotFmt>
      <c:pivotFmt>
        <c:idx val="1"/>
        <c:spPr>
          <a:solidFill>
            <a:schemeClr val="accent1"/>
          </a:solidFill>
          <a:ln w="28575" cap="rnd">
            <a:solidFill>
              <a:schemeClr val="accent1"/>
            </a:solidFill>
            <a:round/>
          </a:ln>
          <a:effectLst/>
        </c:spPr>
        <c:marker>
          <c:symbol val="none"/>
        </c:marker>
      </c:pivotFmt>
      <c:pivotFmt>
        <c:idx val="2"/>
        <c:spPr>
          <a:solidFill>
            <a:schemeClr val="accent1"/>
          </a:solidFill>
          <a:ln w="19050" cap="rnd">
            <a:solidFill>
              <a:srgbClr val="00D9FC"/>
            </a:solidFill>
            <a:round/>
            <a:tailEnd type="oval"/>
          </a:ln>
          <a:effectLst/>
        </c:spPr>
        <c:marker>
          <c:symbol val="none"/>
        </c:marker>
      </c:pivotFmt>
      <c:pivotFmt>
        <c:idx val="3"/>
        <c:spPr>
          <a:ln w="28575" cap="rnd">
            <a:solidFill>
              <a:srgbClr val="00D9FC"/>
            </a:solidFill>
            <a:round/>
            <a:tailEnd type="ova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7.7378902212660403E-2"/>
          <c:y val="5.1814970483641011E-2"/>
          <c:w val="0.91565852067988185"/>
          <c:h val="0.8389107061523694"/>
        </c:manualLayout>
      </c:layout>
      <c:lineChart>
        <c:grouping val="standard"/>
        <c:varyColors val="0"/>
        <c:ser>
          <c:idx val="0"/>
          <c:order val="0"/>
          <c:tx>
            <c:strRef>
              <c:f>Analysis!$V$8</c:f>
              <c:strCache>
                <c:ptCount val="1"/>
                <c:pt idx="0">
                  <c:v>Total</c:v>
                </c:pt>
              </c:strCache>
            </c:strRef>
          </c:tx>
          <c:spPr>
            <a:ln w="28575" cap="rnd">
              <a:solidFill>
                <a:srgbClr val="00D9FC"/>
              </a:solidFill>
              <a:round/>
              <a:tailEnd type="oval"/>
            </a:ln>
            <a:effectLst/>
          </c:spPr>
          <c:marker>
            <c:symbol val="none"/>
          </c:marker>
          <c:trendline>
            <c:spPr>
              <a:ln w="19050" cap="rnd">
                <a:solidFill>
                  <a:schemeClr val="accent1"/>
                </a:solidFill>
                <a:prstDash val="sysDot"/>
              </a:ln>
              <a:effectLst/>
            </c:spPr>
            <c:trendlineType val="movingAvg"/>
            <c:period val="3"/>
            <c:dispRSqr val="0"/>
            <c:dispEq val="0"/>
          </c:trendline>
          <c:cat>
            <c:strRef>
              <c:f>Analysis!$U$9:$U$10</c:f>
              <c:strCache>
                <c:ptCount val="1"/>
                <c:pt idx="0">
                  <c:v>Jan</c:v>
                </c:pt>
              </c:strCache>
            </c:strRef>
          </c:cat>
          <c:val>
            <c:numRef>
              <c:f>Analysis!$V$9:$V$10</c:f>
              <c:numCache>
                <c:formatCode>#,##0</c:formatCode>
                <c:ptCount val="1"/>
                <c:pt idx="0">
                  <c:v>55000</c:v>
                </c:pt>
              </c:numCache>
            </c:numRef>
          </c:val>
          <c:smooth val="1"/>
          <c:extLst>
            <c:ext xmlns:c16="http://schemas.microsoft.com/office/drawing/2014/chart" uri="{C3380CC4-5D6E-409C-BE32-E72D297353CC}">
              <c16:uniqueId val="{00000001-445D-41DD-ABCE-C24AF2599048}"/>
            </c:ext>
          </c:extLst>
        </c:ser>
        <c:dLbls>
          <c:showLegendKey val="0"/>
          <c:showVal val="0"/>
          <c:showCatName val="0"/>
          <c:showSerName val="0"/>
          <c:showPercent val="0"/>
          <c:showBubbleSize val="0"/>
        </c:dLbls>
        <c:smooth val="0"/>
        <c:axId val="23194415"/>
        <c:axId val="1773567504"/>
      </c:lineChart>
      <c:catAx>
        <c:axId val="23194415"/>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73567504"/>
        <c:crosses val="autoZero"/>
        <c:auto val="1"/>
        <c:lblAlgn val="ctr"/>
        <c:lblOffset val="100"/>
        <c:noMultiLvlLbl val="0"/>
      </c:catAx>
      <c:valAx>
        <c:axId val="1773567504"/>
        <c:scaling>
          <c:orientation val="minMax"/>
        </c:scaling>
        <c:delete val="0"/>
        <c:axPos val="l"/>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194415"/>
        <c:crosses val="autoZero"/>
        <c:crossBetween val="between"/>
      </c:valAx>
      <c:spPr>
        <a:noFill/>
        <a:ln w="25400">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spPr>
            <a:ln>
              <a:noFill/>
            </a:ln>
          </c:spPr>
          <c:dPt>
            <c:idx val="0"/>
            <c:bubble3D val="0"/>
            <c:spPr>
              <a:solidFill>
                <a:srgbClr val="DF198E"/>
              </a:solidFill>
              <a:ln w="19050">
                <a:noFill/>
              </a:ln>
              <a:effectLst/>
            </c:spPr>
            <c:extLst>
              <c:ext xmlns:c16="http://schemas.microsoft.com/office/drawing/2014/chart" uri="{C3380CC4-5D6E-409C-BE32-E72D297353CC}">
                <c16:uniqueId val="{00000001-FD4F-488E-9B92-57D94487C5BD}"/>
              </c:ext>
            </c:extLst>
          </c:dPt>
          <c:dPt>
            <c:idx val="1"/>
            <c:bubble3D val="0"/>
            <c:spPr>
              <a:solidFill>
                <a:srgbClr val="2B3267"/>
              </a:solidFill>
              <a:ln w="19050">
                <a:noFill/>
              </a:ln>
              <a:effectLst/>
            </c:spPr>
            <c:extLst>
              <c:ext xmlns:c16="http://schemas.microsoft.com/office/drawing/2014/chart" uri="{C3380CC4-5D6E-409C-BE32-E72D297353CC}">
                <c16:uniqueId val="{00000003-FD4F-488E-9B92-57D94487C5BD}"/>
              </c:ext>
            </c:extLst>
          </c:dPt>
          <c:dPt>
            <c:idx val="2"/>
            <c:bubble3D val="0"/>
            <c:spPr>
              <a:solidFill>
                <a:srgbClr val="2B3267"/>
              </a:solidFill>
              <a:ln w="19050">
                <a:noFill/>
              </a:ln>
              <a:effectLst/>
            </c:spPr>
            <c:extLst>
              <c:ext xmlns:c16="http://schemas.microsoft.com/office/drawing/2014/chart" uri="{C3380CC4-5D6E-409C-BE32-E72D297353CC}">
                <c16:uniqueId val="{00000005-FD4F-488E-9B92-57D94487C5BD}"/>
              </c:ext>
            </c:extLst>
          </c:dPt>
          <c:dPt>
            <c:idx val="3"/>
            <c:bubble3D val="0"/>
            <c:spPr>
              <a:solidFill>
                <a:srgbClr val="2B3267"/>
              </a:solidFill>
              <a:ln w="19050">
                <a:noFill/>
              </a:ln>
              <a:effectLst/>
            </c:spPr>
            <c:extLst>
              <c:ext xmlns:c16="http://schemas.microsoft.com/office/drawing/2014/chart" uri="{C3380CC4-5D6E-409C-BE32-E72D297353CC}">
                <c16:uniqueId val="{00000007-FD4F-488E-9B92-57D94487C5BD}"/>
              </c:ext>
            </c:extLst>
          </c:dPt>
          <c:val>
            <c:numRef>
              <c:f>Analysis!$S$18:$S$21</c:f>
              <c:numCache>
                <c:formatCode>0.0%</c:formatCode>
                <c:ptCount val="4"/>
                <c:pt idx="0">
                  <c:v>8.3333333333333329E-2</c:v>
                </c:pt>
                <c:pt idx="1">
                  <c:v>0</c:v>
                </c:pt>
                <c:pt idx="2">
                  <c:v>0</c:v>
                </c:pt>
                <c:pt idx="3">
                  <c:v>0.91666666666666663</c:v>
                </c:pt>
              </c:numCache>
            </c:numRef>
          </c:val>
          <c:extLst>
            <c:ext xmlns:c16="http://schemas.microsoft.com/office/drawing/2014/chart" uri="{C3380CC4-5D6E-409C-BE32-E72D297353CC}">
              <c16:uniqueId val="{00000008-FD4F-488E-9B92-57D94487C5BD}"/>
            </c:ext>
          </c:extLst>
        </c:ser>
        <c:dLbls>
          <c:showLegendKey val="0"/>
          <c:showVal val="0"/>
          <c:showCatName val="0"/>
          <c:showSerName val="0"/>
          <c:showPercent val="0"/>
          <c:showBubbleSize val="0"/>
          <c:showLeaderLines val="1"/>
        </c:dLbls>
        <c:firstSliceAng val="0"/>
        <c:holeSize val="85"/>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spPr>
            <a:solidFill>
              <a:srgbClr val="2B3267"/>
            </a:solidFill>
            <a:ln>
              <a:noFill/>
            </a:ln>
          </c:spPr>
          <c:dPt>
            <c:idx val="0"/>
            <c:bubble3D val="0"/>
            <c:spPr>
              <a:solidFill>
                <a:srgbClr val="2B3267"/>
              </a:solidFill>
              <a:ln w="19050">
                <a:noFill/>
              </a:ln>
              <a:effectLst/>
            </c:spPr>
            <c:extLst>
              <c:ext xmlns:c16="http://schemas.microsoft.com/office/drawing/2014/chart" uri="{C3380CC4-5D6E-409C-BE32-E72D297353CC}">
                <c16:uniqueId val="{00000001-9156-4931-BAA9-DFA283873410}"/>
              </c:ext>
            </c:extLst>
          </c:dPt>
          <c:dPt>
            <c:idx val="1"/>
            <c:bubble3D val="0"/>
            <c:spPr>
              <a:solidFill>
                <a:srgbClr val="DF198E"/>
              </a:solidFill>
              <a:ln w="19050">
                <a:noFill/>
              </a:ln>
              <a:effectLst/>
            </c:spPr>
            <c:extLst>
              <c:ext xmlns:c16="http://schemas.microsoft.com/office/drawing/2014/chart" uri="{C3380CC4-5D6E-409C-BE32-E72D297353CC}">
                <c16:uniqueId val="{00000003-9156-4931-BAA9-DFA283873410}"/>
              </c:ext>
            </c:extLst>
          </c:dPt>
          <c:dPt>
            <c:idx val="2"/>
            <c:bubble3D val="0"/>
            <c:spPr>
              <a:solidFill>
                <a:srgbClr val="2B3267"/>
              </a:solidFill>
              <a:ln w="19050">
                <a:noFill/>
              </a:ln>
              <a:effectLst/>
            </c:spPr>
            <c:extLst>
              <c:ext xmlns:c16="http://schemas.microsoft.com/office/drawing/2014/chart" uri="{C3380CC4-5D6E-409C-BE32-E72D297353CC}">
                <c16:uniqueId val="{00000005-9156-4931-BAA9-DFA283873410}"/>
              </c:ext>
            </c:extLst>
          </c:dPt>
          <c:dPt>
            <c:idx val="3"/>
            <c:bubble3D val="0"/>
            <c:spPr>
              <a:solidFill>
                <a:srgbClr val="2B3267"/>
              </a:solidFill>
              <a:ln w="19050">
                <a:noFill/>
              </a:ln>
              <a:effectLst/>
            </c:spPr>
            <c:extLst>
              <c:ext xmlns:c16="http://schemas.microsoft.com/office/drawing/2014/chart" uri="{C3380CC4-5D6E-409C-BE32-E72D297353CC}">
                <c16:uniqueId val="{00000007-9156-4931-BAA9-DFA283873410}"/>
              </c:ext>
            </c:extLst>
          </c:dPt>
          <c:val>
            <c:numRef>
              <c:f>Analysis!$S$18:$S$21</c:f>
              <c:numCache>
                <c:formatCode>0.0%</c:formatCode>
                <c:ptCount val="4"/>
                <c:pt idx="0">
                  <c:v>8.3333333333333329E-2</c:v>
                </c:pt>
                <c:pt idx="1">
                  <c:v>0</c:v>
                </c:pt>
                <c:pt idx="2">
                  <c:v>0</c:v>
                </c:pt>
                <c:pt idx="3">
                  <c:v>0.91666666666666663</c:v>
                </c:pt>
              </c:numCache>
            </c:numRef>
          </c:val>
          <c:extLst>
            <c:ext xmlns:c16="http://schemas.microsoft.com/office/drawing/2014/chart" uri="{C3380CC4-5D6E-409C-BE32-E72D297353CC}">
              <c16:uniqueId val="{00000008-9156-4931-BAA9-DFA283873410}"/>
            </c:ext>
          </c:extLst>
        </c:ser>
        <c:dLbls>
          <c:showLegendKey val="0"/>
          <c:showVal val="0"/>
          <c:showCatName val="0"/>
          <c:showSerName val="0"/>
          <c:showPercent val="0"/>
          <c:showBubbleSize val="0"/>
          <c:showLeaderLines val="1"/>
        </c:dLbls>
        <c:firstSliceAng val="0"/>
        <c:holeSize val="85"/>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spPr>
            <a:ln>
              <a:noFill/>
            </a:ln>
          </c:spPr>
          <c:dPt>
            <c:idx val="0"/>
            <c:bubble3D val="0"/>
            <c:spPr>
              <a:solidFill>
                <a:srgbClr val="2B3267"/>
              </a:solidFill>
              <a:ln w="19050">
                <a:noFill/>
              </a:ln>
              <a:effectLst/>
            </c:spPr>
            <c:extLst>
              <c:ext xmlns:c16="http://schemas.microsoft.com/office/drawing/2014/chart" uri="{C3380CC4-5D6E-409C-BE32-E72D297353CC}">
                <c16:uniqueId val="{00000001-7D44-4292-9879-719C5D27951E}"/>
              </c:ext>
            </c:extLst>
          </c:dPt>
          <c:dPt>
            <c:idx val="1"/>
            <c:bubble3D val="0"/>
            <c:spPr>
              <a:solidFill>
                <a:srgbClr val="2B3267"/>
              </a:solidFill>
              <a:ln w="19050">
                <a:noFill/>
              </a:ln>
              <a:effectLst/>
            </c:spPr>
            <c:extLst>
              <c:ext xmlns:c16="http://schemas.microsoft.com/office/drawing/2014/chart" uri="{C3380CC4-5D6E-409C-BE32-E72D297353CC}">
                <c16:uniqueId val="{00000003-7D44-4292-9879-719C5D27951E}"/>
              </c:ext>
            </c:extLst>
          </c:dPt>
          <c:dPt>
            <c:idx val="2"/>
            <c:bubble3D val="0"/>
            <c:spPr>
              <a:solidFill>
                <a:srgbClr val="DF198E"/>
              </a:solidFill>
              <a:ln w="19050">
                <a:noFill/>
              </a:ln>
              <a:effectLst/>
            </c:spPr>
            <c:extLst>
              <c:ext xmlns:c16="http://schemas.microsoft.com/office/drawing/2014/chart" uri="{C3380CC4-5D6E-409C-BE32-E72D297353CC}">
                <c16:uniqueId val="{00000005-7D44-4292-9879-719C5D27951E}"/>
              </c:ext>
            </c:extLst>
          </c:dPt>
          <c:dPt>
            <c:idx val="3"/>
            <c:bubble3D val="0"/>
            <c:spPr>
              <a:solidFill>
                <a:srgbClr val="2B3267"/>
              </a:solidFill>
              <a:ln w="19050">
                <a:noFill/>
              </a:ln>
              <a:effectLst/>
            </c:spPr>
            <c:extLst>
              <c:ext xmlns:c16="http://schemas.microsoft.com/office/drawing/2014/chart" uri="{C3380CC4-5D6E-409C-BE32-E72D297353CC}">
                <c16:uniqueId val="{00000007-7D44-4292-9879-719C5D27951E}"/>
              </c:ext>
            </c:extLst>
          </c:dPt>
          <c:val>
            <c:numRef>
              <c:f>Analysis!$S$18:$S$21</c:f>
              <c:numCache>
                <c:formatCode>0.0%</c:formatCode>
                <c:ptCount val="4"/>
                <c:pt idx="0">
                  <c:v>8.3333333333333329E-2</c:v>
                </c:pt>
                <c:pt idx="1">
                  <c:v>0</c:v>
                </c:pt>
                <c:pt idx="2">
                  <c:v>0</c:v>
                </c:pt>
                <c:pt idx="3">
                  <c:v>0.91666666666666663</c:v>
                </c:pt>
              </c:numCache>
            </c:numRef>
          </c:val>
          <c:extLst>
            <c:ext xmlns:c16="http://schemas.microsoft.com/office/drawing/2014/chart" uri="{C3380CC4-5D6E-409C-BE32-E72D297353CC}">
              <c16:uniqueId val="{00000008-7D44-4292-9879-719C5D27951E}"/>
            </c:ext>
          </c:extLst>
        </c:ser>
        <c:dLbls>
          <c:showLegendKey val="0"/>
          <c:showVal val="0"/>
          <c:showCatName val="0"/>
          <c:showSerName val="0"/>
          <c:showPercent val="0"/>
          <c:showBubbleSize val="0"/>
          <c:showLeaderLines val="1"/>
        </c:dLbls>
        <c:firstSliceAng val="0"/>
        <c:holeSize val="85"/>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Analysis!$AY$9</c:f>
              <c:strCache>
                <c:ptCount val="1"/>
                <c:pt idx="0">
                  <c:v>Planned</c:v>
                </c:pt>
              </c:strCache>
            </c:strRef>
          </c:tx>
          <c:spPr>
            <a:solidFill>
              <a:srgbClr val="5D27B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Analysis!$AX$10:$AX$12</c:f>
              <c:strCache>
                <c:ptCount val="3"/>
                <c:pt idx="0">
                  <c:v>Needs</c:v>
                </c:pt>
                <c:pt idx="1">
                  <c:v>Financial Priorities + Balance</c:v>
                </c:pt>
                <c:pt idx="2">
                  <c:v>Wants</c:v>
                </c:pt>
              </c:strCache>
            </c:strRef>
          </c:cat>
          <c:val>
            <c:numRef>
              <c:f>Analysis!$AY$10:$AY$12</c:f>
              <c:numCache>
                <c:formatCode>0%</c:formatCode>
                <c:ptCount val="3"/>
                <c:pt idx="0">
                  <c:v>0.5</c:v>
                </c:pt>
                <c:pt idx="1">
                  <c:v>0.2</c:v>
                </c:pt>
                <c:pt idx="2">
                  <c:v>0.3</c:v>
                </c:pt>
              </c:numCache>
            </c:numRef>
          </c:val>
          <c:extLst>
            <c:ext xmlns:c16="http://schemas.microsoft.com/office/drawing/2014/chart" uri="{C3380CC4-5D6E-409C-BE32-E72D297353CC}">
              <c16:uniqueId val="{00000000-40DE-4FBD-A6B4-139A789D0C53}"/>
            </c:ext>
          </c:extLst>
        </c:ser>
        <c:ser>
          <c:idx val="1"/>
          <c:order val="1"/>
          <c:tx>
            <c:strRef>
              <c:f>Analysis!$AZ$9</c:f>
              <c:strCache>
                <c:ptCount val="1"/>
                <c:pt idx="0">
                  <c:v>Actual</c:v>
                </c:pt>
              </c:strCache>
            </c:strRef>
          </c:tx>
          <c:spPr>
            <a:solidFill>
              <a:srgbClr val="DF198E"/>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Analysis!$AX$10:$AX$12</c:f>
              <c:strCache>
                <c:ptCount val="3"/>
                <c:pt idx="0">
                  <c:v>Needs</c:v>
                </c:pt>
                <c:pt idx="1">
                  <c:v>Financial Priorities + Balance</c:v>
                </c:pt>
                <c:pt idx="2">
                  <c:v>Wants</c:v>
                </c:pt>
              </c:strCache>
            </c:strRef>
          </c:cat>
          <c:val>
            <c:numRef>
              <c:f>Analysis!$AZ$10:$AZ$12</c:f>
              <c:numCache>
                <c:formatCode>0%</c:formatCode>
                <c:ptCount val="3"/>
                <c:pt idx="0">
                  <c:v>8.3333333333333329E-2</c:v>
                </c:pt>
                <c:pt idx="1">
                  <c:v>0.91666666666666663</c:v>
                </c:pt>
                <c:pt idx="2">
                  <c:v>0</c:v>
                </c:pt>
              </c:numCache>
            </c:numRef>
          </c:val>
          <c:extLst>
            <c:ext xmlns:c16="http://schemas.microsoft.com/office/drawing/2014/chart" uri="{C3380CC4-5D6E-409C-BE32-E72D297353CC}">
              <c16:uniqueId val="{00000001-40DE-4FBD-A6B4-139A789D0C53}"/>
            </c:ext>
          </c:extLst>
        </c:ser>
        <c:dLbls>
          <c:showLegendKey val="0"/>
          <c:showVal val="0"/>
          <c:showCatName val="0"/>
          <c:showSerName val="0"/>
          <c:showPercent val="0"/>
          <c:showBubbleSize val="0"/>
        </c:dLbls>
        <c:gapWidth val="100"/>
        <c:overlap val="-27"/>
        <c:axId val="1569686415"/>
        <c:axId val="1529607727"/>
      </c:barChart>
      <c:catAx>
        <c:axId val="15696864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1529607727"/>
        <c:crosses val="autoZero"/>
        <c:auto val="1"/>
        <c:lblAlgn val="ctr"/>
        <c:lblOffset val="100"/>
        <c:noMultiLvlLbl val="0"/>
      </c:catAx>
      <c:valAx>
        <c:axId val="1529607727"/>
        <c:scaling>
          <c:orientation val="minMax"/>
        </c:scaling>
        <c:delete val="1"/>
        <c:axPos val="l"/>
        <c:numFmt formatCode="0%" sourceLinked="1"/>
        <c:majorTickMark val="none"/>
        <c:minorTickMark val="none"/>
        <c:tickLblPos val="nextTo"/>
        <c:crossAx val="15696864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spPr>
            <a:ln>
              <a:noFill/>
            </a:ln>
          </c:spPr>
          <c:dPt>
            <c:idx val="0"/>
            <c:bubble3D val="0"/>
            <c:spPr>
              <a:solidFill>
                <a:srgbClr val="2B3267"/>
              </a:solidFill>
              <a:ln w="19050">
                <a:noFill/>
              </a:ln>
              <a:effectLst/>
            </c:spPr>
            <c:extLst>
              <c:ext xmlns:c16="http://schemas.microsoft.com/office/drawing/2014/chart" uri="{C3380CC4-5D6E-409C-BE32-E72D297353CC}">
                <c16:uniqueId val="{00000001-CF9C-4B36-9745-7034FB15D3E5}"/>
              </c:ext>
            </c:extLst>
          </c:dPt>
          <c:dPt>
            <c:idx val="1"/>
            <c:bubble3D val="0"/>
            <c:spPr>
              <a:solidFill>
                <a:srgbClr val="00D9FC"/>
              </a:solidFill>
              <a:ln w="19050">
                <a:noFill/>
              </a:ln>
              <a:effectLst/>
            </c:spPr>
            <c:extLst>
              <c:ext xmlns:c16="http://schemas.microsoft.com/office/drawing/2014/chart" uri="{C3380CC4-5D6E-409C-BE32-E72D297353CC}">
                <c16:uniqueId val="{00000003-CF9C-4B36-9745-7034FB15D3E5}"/>
              </c:ext>
            </c:extLst>
          </c:dPt>
          <c:val>
            <c:numRef>
              <c:f>Analysis!$L$13:$L$14</c:f>
              <c:numCache>
                <c:formatCode>0.0%</c:formatCode>
                <c:ptCount val="2"/>
                <c:pt idx="0">
                  <c:v>8.3333333333333329E-2</c:v>
                </c:pt>
                <c:pt idx="1">
                  <c:v>0.91666666666666663</c:v>
                </c:pt>
              </c:numCache>
            </c:numRef>
          </c:val>
          <c:extLst>
            <c:ext xmlns:c16="http://schemas.microsoft.com/office/drawing/2014/chart" uri="{C3380CC4-5D6E-409C-BE32-E72D297353CC}">
              <c16:uniqueId val="{00000008-CF9C-4B36-9745-7034FB15D3E5}"/>
            </c:ext>
          </c:extLst>
        </c:ser>
        <c:dLbls>
          <c:showLegendKey val="0"/>
          <c:showVal val="0"/>
          <c:showCatName val="0"/>
          <c:showSerName val="0"/>
          <c:showPercent val="0"/>
          <c:showBubbleSize val="0"/>
          <c:showLeaderLines val="1"/>
        </c:dLbls>
        <c:firstSliceAng val="0"/>
        <c:holeSize val="85"/>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spPr>
            <a:ln>
              <a:noFill/>
            </a:ln>
          </c:spPr>
          <c:dPt>
            <c:idx val="0"/>
            <c:bubble3D val="0"/>
            <c:spPr>
              <a:solidFill>
                <a:srgbClr val="DF198E"/>
              </a:solidFill>
              <a:ln w="19050">
                <a:noFill/>
              </a:ln>
              <a:effectLst/>
            </c:spPr>
            <c:extLst>
              <c:ext xmlns:c16="http://schemas.microsoft.com/office/drawing/2014/chart" uri="{C3380CC4-5D6E-409C-BE32-E72D297353CC}">
                <c16:uniqueId val="{00000001-0282-4C68-9377-61722B7DC2F8}"/>
              </c:ext>
            </c:extLst>
          </c:dPt>
          <c:dPt>
            <c:idx val="1"/>
            <c:bubble3D val="0"/>
            <c:spPr>
              <a:solidFill>
                <a:srgbClr val="2B3267"/>
              </a:solidFill>
              <a:ln w="19050">
                <a:noFill/>
              </a:ln>
              <a:effectLst/>
            </c:spPr>
            <c:extLst>
              <c:ext xmlns:c16="http://schemas.microsoft.com/office/drawing/2014/chart" uri="{C3380CC4-5D6E-409C-BE32-E72D297353CC}">
                <c16:uniqueId val="{00000003-0282-4C68-9377-61722B7DC2F8}"/>
              </c:ext>
            </c:extLst>
          </c:dPt>
          <c:cat>
            <c:strRef>
              <c:f>Analysis!$K$13:$K$14</c:f>
              <c:strCache>
                <c:ptCount val="2"/>
                <c:pt idx="0">
                  <c:v>Money Out</c:v>
                </c:pt>
                <c:pt idx="1">
                  <c:v>Balance</c:v>
                </c:pt>
              </c:strCache>
            </c:strRef>
          </c:cat>
          <c:val>
            <c:numRef>
              <c:f>Analysis!$L$13:$L$14</c:f>
              <c:numCache>
                <c:formatCode>0.0%</c:formatCode>
                <c:ptCount val="2"/>
                <c:pt idx="0">
                  <c:v>8.3333333333333329E-2</c:v>
                </c:pt>
                <c:pt idx="1">
                  <c:v>0.91666666666666663</c:v>
                </c:pt>
              </c:numCache>
            </c:numRef>
          </c:val>
          <c:extLst>
            <c:ext xmlns:c16="http://schemas.microsoft.com/office/drawing/2014/chart" uri="{C3380CC4-5D6E-409C-BE32-E72D297353CC}">
              <c16:uniqueId val="{00000004-0282-4C68-9377-61722B7DC2F8}"/>
            </c:ext>
          </c:extLst>
        </c:ser>
        <c:dLbls>
          <c:showLegendKey val="0"/>
          <c:showVal val="0"/>
          <c:showCatName val="0"/>
          <c:showSerName val="0"/>
          <c:showPercent val="0"/>
          <c:showBubbleSize val="0"/>
          <c:showLeaderLines val="1"/>
        </c:dLbls>
        <c:firstSliceAng val="0"/>
        <c:holeSize val="80"/>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[AOL Personal Money Manager v1.2.1 (Public - Clean Slate).xlsx]Analysis!PT_Income_Expenses</c:name>
    <c:fmtId val="9"/>
  </c:pivotSource>
  <c:chart>
    <c:autoTitleDeleted val="0"/>
    <c:pivotFmts>
      <c:pivotFmt>
        <c:idx val="0"/>
        <c:spPr>
          <a:solidFill>
            <a:srgbClr val="00D99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rgbClr val="DF198E"/>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rgbClr val="00D997"/>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rgbClr val="DF198E"/>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rgbClr val="00CC8D"/>
          </a:solidFill>
          <a:ln>
            <a:noFill/>
          </a:ln>
          <a:effectLst/>
        </c:spPr>
        <c:marker>
          <c:symbol val="none"/>
        </c:marker>
        <c:dLbl>
          <c:idx val="0"/>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00CC8D"/>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5"/>
        <c:spPr>
          <a:solidFill>
            <a:srgbClr val="DF198E"/>
          </a:solidFill>
          <a:ln>
            <a:noFill/>
          </a:ln>
          <a:effectLst/>
        </c:spPr>
        <c:marker>
          <c:symbol val="none"/>
        </c:marker>
        <c:dLbl>
          <c:idx val="0"/>
          <c:numFmt formatCode="#,###.0,\K"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mn-lt"/>
                  <a:ea typeface="+mn-ea"/>
                  <a:cs typeface="+mn-cs"/>
                </a:defRPr>
              </a:pPr>
              <a:endParaRPr lang="en-US"/>
            </a:p>
          </c:txPr>
          <c:dLblPos val="inBase"/>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3.2039433148490448E-2"/>
          <c:y val="6.2678090799331856E-2"/>
          <c:w val="0.9457794208256316"/>
          <c:h val="0.80513798826210303"/>
        </c:manualLayout>
      </c:layout>
      <c:barChart>
        <c:barDir val="col"/>
        <c:grouping val="clustered"/>
        <c:varyColors val="0"/>
        <c:ser>
          <c:idx val="0"/>
          <c:order val="0"/>
          <c:tx>
            <c:strRef>
              <c:f>Analysis!$Y$8</c:f>
              <c:strCache>
                <c:ptCount val="1"/>
                <c:pt idx="0">
                  <c:v>Income</c:v>
                </c:pt>
              </c:strCache>
            </c:strRef>
          </c:tx>
          <c:spPr>
            <a:solidFill>
              <a:srgbClr val="00CC8D"/>
            </a:solidFill>
            <a:ln>
              <a:noFill/>
            </a:ln>
            <a:effectLst/>
          </c:spPr>
          <c:invertIfNegative val="0"/>
          <c:dLbls>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00CC8D"/>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Analysis!$X$9:$X$10</c:f>
              <c:strCache>
                <c:ptCount val="1"/>
                <c:pt idx="0">
                  <c:v>Jan</c:v>
                </c:pt>
              </c:strCache>
            </c:strRef>
          </c:cat>
          <c:val>
            <c:numRef>
              <c:f>Analysis!$Y$9:$Y$10</c:f>
              <c:numCache>
                <c:formatCode>#,##0</c:formatCode>
                <c:ptCount val="1"/>
                <c:pt idx="0">
                  <c:v>60000</c:v>
                </c:pt>
              </c:numCache>
            </c:numRef>
          </c:val>
          <c:extLst>
            <c:ext xmlns:c16="http://schemas.microsoft.com/office/drawing/2014/chart" uri="{C3380CC4-5D6E-409C-BE32-E72D297353CC}">
              <c16:uniqueId val="{00000000-EEFD-4B01-9702-3A6840301328}"/>
            </c:ext>
          </c:extLst>
        </c:ser>
        <c:dLbls>
          <c:showLegendKey val="0"/>
          <c:showVal val="0"/>
          <c:showCatName val="0"/>
          <c:showSerName val="0"/>
          <c:showPercent val="0"/>
          <c:showBubbleSize val="0"/>
        </c:dLbls>
        <c:gapWidth val="40"/>
        <c:axId val="663307295"/>
        <c:axId val="671430431"/>
      </c:barChart>
      <c:barChart>
        <c:barDir val="col"/>
        <c:grouping val="clustered"/>
        <c:varyColors val="0"/>
        <c:ser>
          <c:idx val="1"/>
          <c:order val="1"/>
          <c:tx>
            <c:strRef>
              <c:f>Analysis!$Z$8</c:f>
              <c:strCache>
                <c:ptCount val="1"/>
                <c:pt idx="0">
                  <c:v>Expenses</c:v>
                </c:pt>
              </c:strCache>
            </c:strRef>
          </c:tx>
          <c:spPr>
            <a:solidFill>
              <a:srgbClr val="DF198E"/>
            </a:solidFill>
            <a:ln>
              <a:noFill/>
            </a:ln>
            <a:effectLst/>
          </c:spPr>
          <c:invertIfNegative val="0"/>
          <c:dLbls>
            <c:numFmt formatCode="#,###.0,\K"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bg1"/>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Analysis!$X$9:$X$10</c:f>
              <c:strCache>
                <c:ptCount val="1"/>
                <c:pt idx="0">
                  <c:v>Jan</c:v>
                </c:pt>
              </c:strCache>
            </c:strRef>
          </c:cat>
          <c:val>
            <c:numRef>
              <c:f>Analysis!$Z$9:$Z$10</c:f>
              <c:numCache>
                <c:formatCode>#,##0</c:formatCode>
                <c:ptCount val="1"/>
                <c:pt idx="0">
                  <c:v>5000</c:v>
                </c:pt>
              </c:numCache>
            </c:numRef>
          </c:val>
          <c:extLst>
            <c:ext xmlns:c16="http://schemas.microsoft.com/office/drawing/2014/chart" uri="{C3380CC4-5D6E-409C-BE32-E72D297353CC}">
              <c16:uniqueId val="{00000001-EEFD-4B01-9702-3A6840301328}"/>
            </c:ext>
          </c:extLst>
        </c:ser>
        <c:dLbls>
          <c:showLegendKey val="0"/>
          <c:showVal val="0"/>
          <c:showCatName val="0"/>
          <c:showSerName val="0"/>
          <c:showPercent val="0"/>
          <c:showBubbleSize val="0"/>
        </c:dLbls>
        <c:gapWidth val="60"/>
        <c:axId val="1055820639"/>
        <c:axId val="1055815231"/>
      </c:barChart>
      <c:catAx>
        <c:axId val="6633072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1430431"/>
        <c:crosses val="autoZero"/>
        <c:auto val="1"/>
        <c:lblAlgn val="ctr"/>
        <c:lblOffset val="100"/>
        <c:noMultiLvlLbl val="0"/>
      </c:catAx>
      <c:valAx>
        <c:axId val="671430431"/>
        <c:scaling>
          <c:orientation val="minMax"/>
        </c:scaling>
        <c:delete val="1"/>
        <c:axPos val="l"/>
        <c:numFmt formatCode="#,##0" sourceLinked="1"/>
        <c:majorTickMark val="none"/>
        <c:minorTickMark val="none"/>
        <c:tickLblPos val="nextTo"/>
        <c:crossAx val="663307295"/>
        <c:crosses val="autoZero"/>
        <c:crossBetween val="between"/>
      </c:valAx>
      <c:valAx>
        <c:axId val="1055815231"/>
        <c:scaling>
          <c:orientation val="minMax"/>
        </c:scaling>
        <c:delete val="1"/>
        <c:axPos val="r"/>
        <c:numFmt formatCode="#,##0" sourceLinked="1"/>
        <c:majorTickMark val="out"/>
        <c:minorTickMark val="none"/>
        <c:tickLblPos val="nextTo"/>
        <c:crossAx val="1055820639"/>
        <c:crosses val="max"/>
        <c:crossBetween val="between"/>
      </c:valAx>
      <c:catAx>
        <c:axId val="1055820639"/>
        <c:scaling>
          <c:orientation val="minMax"/>
        </c:scaling>
        <c:delete val="1"/>
        <c:axPos val="b"/>
        <c:numFmt formatCode="General" sourceLinked="1"/>
        <c:majorTickMark val="out"/>
        <c:minorTickMark val="none"/>
        <c:tickLblPos val="nextTo"/>
        <c:crossAx val="1055815231"/>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[AOL Personal Money Manager v1.2.1 (Public - Clean Slate).xlsx]Analysis!PT_Exepenses_byCategory</c:name>
    <c:fmtId val="2"/>
  </c:pivotSource>
  <c:chart>
    <c:autoTitleDeleted val="1"/>
    <c:pivotFmts>
      <c:pivotFmt>
        <c:idx val="0"/>
        <c:spPr>
          <a:solidFill>
            <a:schemeClr val="accent1"/>
          </a:solidFill>
          <a:ln>
            <a:noFill/>
          </a:ln>
          <a:effectLst/>
        </c:spPr>
        <c:marker>
          <c:symbol val="none"/>
        </c:marker>
        <c:dLbl>
          <c:idx val="0"/>
          <c:numFmt formatCode="#,###.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numFmt formatCode="#,###.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2"/>
        <c:spPr>
          <a:solidFill>
            <a:srgbClr val="DF198E"/>
          </a:solidFill>
          <a:ln>
            <a:noFill/>
          </a:ln>
          <a:effectLst/>
        </c:spPr>
        <c:marker>
          <c:symbol val="none"/>
        </c:marker>
        <c:dLbl>
          <c:idx val="0"/>
          <c:numFmt formatCode="\(#,##0.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Lst>
        </c:dLbl>
      </c:pivotFmt>
      <c:pivotFmt>
        <c:idx val="3"/>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dLbl>
          <c:idx val="0"/>
          <c:tx>
            <c:rich>
              <a:bodyPr/>
              <a:lstStyle/>
              <a:p>
                <a:fld id="{03BD861C-377D-49FE-BE70-12A6A61C070A}" type="CELLRANGE">
                  <a:rPr lang="en-US"/>
                  <a:pPr/>
                  <a:t>[CELLRANGE]</a:t>
                </a:fld>
                <a:r>
                  <a:rPr lang="en-US" baseline="0"/>
                  <a:t>, </a:t>
                </a:r>
                <a:fld id="{6D477EE7-2B65-4609-A962-2122C11C396F}"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
        <c:dLbl>
          <c:idx val="0"/>
          <c:tx>
            <c:rich>
              <a:bodyPr/>
              <a:lstStyle/>
              <a:p>
                <a:fld id="{6A00B348-30E4-4ABF-AF6B-70D2A5550AB9}" type="CELLRANGE">
                  <a:rPr lang="en-US"/>
                  <a:pPr/>
                  <a:t>[CELLRANGE]</a:t>
                </a:fld>
                <a:r>
                  <a:rPr lang="en-US" baseline="0"/>
                  <a:t>, </a:t>
                </a:r>
                <a:fld id="{3760F0C6-24D5-46F5-A226-195B57F5D457}"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
        <c:dLbl>
          <c:idx val="0"/>
          <c:tx>
            <c:rich>
              <a:bodyPr/>
              <a:lstStyle/>
              <a:p>
                <a:fld id="{CAA9CE63-77AA-4A49-9EE8-D4667C975EB5}" type="CELLRANGE">
                  <a:rPr lang="en-US"/>
                  <a:pPr/>
                  <a:t>[CELLRANGE]</a:t>
                </a:fld>
                <a:r>
                  <a:rPr lang="en-US" baseline="0"/>
                  <a:t>, </a:t>
                </a:r>
                <a:fld id="{57081FBB-9DAA-4341-B74B-0518C45DA713}"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
        <c:dLbl>
          <c:idx val="0"/>
          <c:tx>
            <c:rich>
              <a:bodyPr/>
              <a:lstStyle/>
              <a:p>
                <a:fld id="{6884D015-2965-4872-8903-FEF0C6EA0CA5}" type="CELLRANGE">
                  <a:rPr lang="en-US"/>
                  <a:pPr/>
                  <a:t>[CELLRANGE]</a:t>
                </a:fld>
                <a:r>
                  <a:rPr lang="en-US" baseline="0"/>
                  <a:t>, </a:t>
                </a:r>
                <a:fld id="{7D760A06-54B4-42E3-AACA-CBDB6DA458AE}"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
        <c:dLbl>
          <c:idx val="0"/>
          <c:tx>
            <c:rich>
              <a:bodyPr/>
              <a:lstStyle/>
              <a:p>
                <a:fld id="{A44637E7-1431-4E8C-B172-F279B0AA4132}" type="CELLRANGE">
                  <a:rPr lang="en-US"/>
                  <a:pPr/>
                  <a:t>[CELLRANGE]</a:t>
                </a:fld>
                <a:r>
                  <a:rPr lang="en-US" baseline="0"/>
                  <a:t>, </a:t>
                </a:r>
                <a:fld id="{C4BB34C2-6ABA-41CF-9401-4956542059D9}"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
        <c:dLbl>
          <c:idx val="0"/>
          <c:tx>
            <c:rich>
              <a:bodyPr/>
              <a:lstStyle/>
              <a:p>
                <a:fld id="{E8A1EC0C-C03F-40A4-9501-C778E02A8639}" type="CELLRANGE">
                  <a:rPr lang="en-US"/>
                  <a:pPr/>
                  <a:t>[CELLRANGE]</a:t>
                </a:fld>
                <a:r>
                  <a:rPr lang="en-US" baseline="0"/>
                  <a:t>, </a:t>
                </a:r>
                <a:fld id="{CA08E36C-C45C-40E5-9E36-2F35F91DE547}"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
        <c:dLbl>
          <c:idx val="0"/>
          <c:tx>
            <c:rich>
              <a:bodyPr/>
              <a:lstStyle/>
              <a:p>
                <a:fld id="{CBBD5A12-FC7A-41E4-BB40-25920AA48E34}" type="CELLRANGE">
                  <a:rPr lang="en-US"/>
                  <a:pPr/>
                  <a:t>[CELLRANGE]</a:t>
                </a:fld>
                <a:r>
                  <a:rPr lang="en-US" baseline="0"/>
                  <a:t>, </a:t>
                </a:r>
                <a:fld id="{B0698332-5FE9-4148-8F92-D32A7AB2FE8E}"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1"/>
        <c:dLbl>
          <c:idx val="0"/>
          <c:tx>
            <c:rich>
              <a:bodyPr/>
              <a:lstStyle/>
              <a:p>
                <a:fld id="{2884BC58-C596-4057-9085-AA058ECF266D}" type="CELLRANGE">
                  <a:rPr lang="en-US"/>
                  <a:pPr/>
                  <a:t>[CELLRANGE]</a:t>
                </a:fld>
                <a:r>
                  <a:rPr lang="en-US" baseline="0"/>
                  <a:t>, </a:t>
                </a:r>
                <a:fld id="{53E764C8-3B50-40FE-9579-25C9FB5BED20}"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2"/>
        <c:dLbl>
          <c:idx val="0"/>
          <c:tx>
            <c:rich>
              <a:bodyPr/>
              <a:lstStyle/>
              <a:p>
                <a:fld id="{3EA23C1C-0F2C-4678-A5EF-FC96F5850662}" type="CELLRANGE">
                  <a:rPr lang="en-US"/>
                  <a:pPr/>
                  <a:t>[CELLRANGE]</a:t>
                </a:fld>
                <a:r>
                  <a:rPr lang="en-US" baseline="0"/>
                  <a:t>, </a:t>
                </a:r>
                <a:fld id="{CFA2F58A-B137-4D1F-BBDD-954CDD88CCC8}"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3"/>
        <c:dLbl>
          <c:idx val="0"/>
          <c:tx>
            <c:rich>
              <a:bodyPr/>
              <a:lstStyle/>
              <a:p>
                <a:fld id="{A90EAEFF-C604-49F9-82CF-7A27A060D6BE}" type="CELLRANGE">
                  <a:rPr lang="en-US"/>
                  <a:pPr/>
                  <a:t>[CELLRANGE]</a:t>
                </a:fld>
                <a:r>
                  <a:rPr lang="en-US" baseline="0"/>
                  <a:t>, </a:t>
                </a:r>
                <a:fld id="{364455F0-F0E2-4EBE-9EC3-D00D6890D909}"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4"/>
        <c:dLbl>
          <c:idx val="0"/>
          <c:tx>
            <c:rich>
              <a:bodyPr/>
              <a:lstStyle/>
              <a:p>
                <a:fld id="{7A6AFB20-B2FA-47CD-AE5C-973165BC69FA}" type="CELLRANGE">
                  <a:rPr lang="en-US"/>
                  <a:pPr/>
                  <a:t>[CELLRANGE]</a:t>
                </a:fld>
                <a:r>
                  <a:rPr lang="en-US" baseline="0"/>
                  <a:t>, </a:t>
                </a:r>
                <a:fld id="{7BCEA318-08C0-4FA8-A32F-4FEBB768A5CB}"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5"/>
        <c:dLbl>
          <c:idx val="0"/>
          <c:tx>
            <c:rich>
              <a:bodyPr/>
              <a:lstStyle/>
              <a:p>
                <a:fld id="{0B32054E-516A-4DCD-8F40-2D76A624CE05}" type="CELLRANGE">
                  <a:rPr lang="en-US"/>
                  <a:pPr/>
                  <a:t>[CELLRANGE]</a:t>
                </a:fld>
                <a:r>
                  <a:rPr lang="en-US" baseline="0"/>
                  <a:t>, </a:t>
                </a:r>
                <a:fld id="{3D0B0BB3-6185-41DA-B71C-406F72E4604E}"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6"/>
        <c:dLbl>
          <c:idx val="0"/>
          <c:tx>
            <c:rich>
              <a:bodyPr/>
              <a:lstStyle/>
              <a:p>
                <a:fld id="{E021C2F8-5E27-4776-A7E0-B95965AE9786}" type="CELLRANGE">
                  <a:rPr lang="en-US"/>
                  <a:pPr/>
                  <a:t>[CELLRANGE]</a:t>
                </a:fld>
                <a:r>
                  <a:rPr lang="en-US" baseline="0"/>
                  <a:t>, </a:t>
                </a:r>
                <a:fld id="{347A0A0B-C539-443E-9A38-B2B9FF61AFFC}"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7"/>
        <c:dLbl>
          <c:idx val="0"/>
          <c:tx>
            <c:rich>
              <a:bodyPr/>
              <a:lstStyle/>
              <a:p>
                <a:fld id="{EA868696-8001-4B1F-8C65-5A280671D716}" type="CELLRANGE">
                  <a:rPr lang="en-US"/>
                  <a:pPr/>
                  <a:t>[CELLRANGE]</a:t>
                </a:fld>
                <a:r>
                  <a:rPr lang="en-US" baseline="0"/>
                  <a:t>, </a:t>
                </a:r>
                <a:fld id="{F58CF807-9F93-496F-81B2-7E3936A4FC5E}"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8"/>
        <c:dLbl>
          <c:idx val="0"/>
          <c:tx>
            <c:rich>
              <a:bodyPr/>
              <a:lstStyle/>
              <a:p>
                <a:fld id="{C81E94A9-CDDE-4A4E-B387-05CB001C7504}" type="CELLRANGE">
                  <a:rPr lang="en-US"/>
                  <a:pPr/>
                  <a:t>[CELLRANGE]</a:t>
                </a:fld>
                <a:r>
                  <a:rPr lang="en-US" baseline="0"/>
                  <a:t>, </a:t>
                </a:r>
                <a:fld id="{2126CF48-CD8D-4FC3-BF38-5C0745A842AA}"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numFmt formatCode="\(#,##0.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xForSave val="1"/>
              <c15:showDataLabelsRange val="1"/>
            </c:ext>
          </c:extLst>
        </c:dLbl>
      </c:pivotFmt>
      <c:pivotFmt>
        <c:idx val="20"/>
        <c:dLbl>
          <c:idx val="0"/>
          <c:tx>
            <c:rich>
              <a:bodyPr/>
              <a:lstStyle/>
              <a:p>
                <a:fld id="{B54C6319-B48F-4E5F-A6F7-9D028381D389}" type="CELLRANGE">
                  <a:rPr lang="en-US"/>
                  <a:pPr/>
                  <a:t>[CELLRANGE]</a:t>
                </a:fld>
                <a:r>
                  <a:rPr lang="en-US" baseline="0"/>
                  <a:t>, </a:t>
                </a:r>
                <a:fld id="{0E760725-39CB-4B97-8A44-2C264D6F5C79}"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1"/>
        <c:dLbl>
          <c:idx val="0"/>
          <c:tx>
            <c:rich>
              <a:bodyPr/>
              <a:lstStyle/>
              <a:p>
                <a:fld id="{C3C78909-9A9A-470C-9E9D-1ACDCC8CAC66}" type="CELLRANGE">
                  <a:rPr lang="en-US"/>
                  <a:pPr/>
                  <a:t>[CELLRANGE]</a:t>
                </a:fld>
                <a:r>
                  <a:rPr lang="en-US" baseline="0"/>
                  <a:t>, </a:t>
                </a:r>
                <a:fld id="{8D1C52AE-6BD1-4D71-A232-1985AAAA88E3}"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2"/>
        <c:dLbl>
          <c:idx val="0"/>
          <c:tx>
            <c:rich>
              <a:bodyPr/>
              <a:lstStyle/>
              <a:p>
                <a:fld id="{F9F43A88-A732-433D-9B37-48ADDF5E96B9}" type="CELLRANGE">
                  <a:rPr lang="en-US"/>
                  <a:pPr/>
                  <a:t>[CELLRANGE]</a:t>
                </a:fld>
                <a:r>
                  <a:rPr lang="en-US" baseline="0"/>
                  <a:t>, </a:t>
                </a:r>
                <a:fld id="{21B82EAF-EDEB-45BB-97DE-2FBF9AA27B23}"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3"/>
        <c:dLbl>
          <c:idx val="0"/>
          <c:tx>
            <c:rich>
              <a:bodyPr/>
              <a:lstStyle/>
              <a:p>
                <a:fld id="{9430E106-29DA-4CE0-B043-26830B759D9D}" type="CELLRANGE">
                  <a:rPr lang="en-US"/>
                  <a:pPr/>
                  <a:t>[CELLRANGE]</a:t>
                </a:fld>
                <a:r>
                  <a:rPr lang="en-US" baseline="0"/>
                  <a:t>, </a:t>
                </a:r>
                <a:fld id="{67BA742B-D318-435D-AAA1-92F0997B2E1A}"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4"/>
        <c:dLbl>
          <c:idx val="0"/>
          <c:tx>
            <c:rich>
              <a:bodyPr/>
              <a:lstStyle/>
              <a:p>
                <a:fld id="{0B5DB274-3C58-4A39-BB7D-8349351F0F26}" type="CELLRANGE">
                  <a:rPr lang="en-US"/>
                  <a:pPr/>
                  <a:t>[CELLRANGE]</a:t>
                </a:fld>
                <a:r>
                  <a:rPr lang="en-US" baseline="0"/>
                  <a:t>, </a:t>
                </a:r>
                <a:fld id="{7E5F1F1C-9464-4539-A166-85C52536AFE8}"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5"/>
        <c:dLbl>
          <c:idx val="0"/>
          <c:tx>
            <c:rich>
              <a:bodyPr/>
              <a:lstStyle/>
              <a:p>
                <a:fld id="{967F6DE2-5358-4938-8F26-45F7402E8822}" type="CELLRANGE">
                  <a:rPr lang="en-US"/>
                  <a:pPr/>
                  <a:t>[CELLRANGE]</a:t>
                </a:fld>
                <a:r>
                  <a:rPr lang="en-US" baseline="0"/>
                  <a:t>, </a:t>
                </a:r>
                <a:fld id="{0FDC75AF-4C82-4364-B2FB-77B0BCAD7423}"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6"/>
        <c:dLbl>
          <c:idx val="0"/>
          <c:tx>
            <c:rich>
              <a:bodyPr/>
              <a:lstStyle/>
              <a:p>
                <a:fld id="{C3709A61-EC5E-4424-B4EE-AB4634A813C9}" type="CELLRANGE">
                  <a:rPr lang="en-US"/>
                  <a:pPr/>
                  <a:t>[CELLRANGE]</a:t>
                </a:fld>
                <a:r>
                  <a:rPr lang="en-US" baseline="0"/>
                  <a:t>, </a:t>
                </a:r>
                <a:fld id="{B9E93104-BF3B-4097-A29E-BBF8D0AF0AF9}"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7"/>
        <c:dLbl>
          <c:idx val="0"/>
          <c:tx>
            <c:rich>
              <a:bodyPr/>
              <a:lstStyle/>
              <a:p>
                <a:fld id="{D67C1D8F-9D65-467B-82B5-FEF65E600E67}" type="CELLRANGE">
                  <a:rPr lang="en-US"/>
                  <a:pPr/>
                  <a:t>[CELLRANGE]</a:t>
                </a:fld>
                <a:r>
                  <a:rPr lang="en-US" baseline="0"/>
                  <a:t>, </a:t>
                </a:r>
                <a:fld id="{04D3F4B8-B65D-41DC-BC98-9FD40FE25FE0}"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8"/>
        <c:dLbl>
          <c:idx val="0"/>
          <c:tx>
            <c:rich>
              <a:bodyPr/>
              <a:lstStyle/>
              <a:p>
                <a:fld id="{CFA5669D-52E1-4F51-A106-9C34C099F6D6}" type="CELLRANGE">
                  <a:rPr lang="en-US"/>
                  <a:pPr/>
                  <a:t>[CELLRANGE]</a:t>
                </a:fld>
                <a:r>
                  <a:rPr lang="en-US" baseline="0"/>
                  <a:t>, </a:t>
                </a:r>
                <a:fld id="{49114B42-C6F6-47E3-B7C3-30EAC5078B0B}"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9"/>
        <c:dLbl>
          <c:idx val="0"/>
          <c:tx>
            <c:rich>
              <a:bodyPr/>
              <a:lstStyle/>
              <a:p>
                <a:fld id="{D4A0C880-DFA7-44B3-87C6-11F386A909B1}" type="CELLRANGE">
                  <a:rPr lang="en-US"/>
                  <a:pPr/>
                  <a:t>[CELLRANGE]</a:t>
                </a:fld>
                <a:r>
                  <a:rPr lang="en-US" baseline="0"/>
                  <a:t>, </a:t>
                </a:r>
                <a:fld id="{AAB37D09-92B3-4482-8A9E-95A59CD8109F}"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0"/>
        <c:dLbl>
          <c:idx val="0"/>
          <c:tx>
            <c:rich>
              <a:bodyPr/>
              <a:lstStyle/>
              <a:p>
                <a:fld id="{DDFDA64A-6BAA-482C-A7C6-D39EA2A3852F}" type="CELLRANGE">
                  <a:rPr lang="en-US"/>
                  <a:pPr/>
                  <a:t>[CELLRANGE]</a:t>
                </a:fld>
                <a:r>
                  <a:rPr lang="en-US" baseline="0"/>
                  <a:t>, </a:t>
                </a:r>
                <a:fld id="{2F7CCC2B-2D25-4A21-9161-432246B11216}"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1"/>
        <c:dLbl>
          <c:idx val="0"/>
          <c:tx>
            <c:rich>
              <a:bodyPr/>
              <a:lstStyle/>
              <a:p>
                <a:fld id="{18071061-F612-439E-BBE7-CD34C211DED8}" type="CELLRANGE">
                  <a:rPr lang="en-US"/>
                  <a:pPr/>
                  <a:t>[CELLRANGE]</a:t>
                </a:fld>
                <a:r>
                  <a:rPr lang="en-US" baseline="0"/>
                  <a:t>, </a:t>
                </a:r>
                <a:fld id="{8B81506B-1B6D-46FF-ACC6-E7002C8A7D46}"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2"/>
        <c:dLbl>
          <c:idx val="0"/>
          <c:tx>
            <c:rich>
              <a:bodyPr/>
              <a:lstStyle/>
              <a:p>
                <a:fld id="{11504320-F107-46B3-90DE-97A53D3F4577}" type="CELLRANGE">
                  <a:rPr lang="en-US"/>
                  <a:pPr/>
                  <a:t>[CELLRANGE]</a:t>
                </a:fld>
                <a:r>
                  <a:rPr lang="en-US" baseline="0"/>
                  <a:t>, </a:t>
                </a:r>
                <a:fld id="{D43297C3-BCEF-4212-92EE-C85B15F1C07F}"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3"/>
        <c:dLbl>
          <c:idx val="0"/>
          <c:tx>
            <c:rich>
              <a:bodyPr/>
              <a:lstStyle/>
              <a:p>
                <a:fld id="{F25652BD-0216-4532-B554-2DEA158DA23F}" type="CELLRANGE">
                  <a:rPr lang="en-US"/>
                  <a:pPr/>
                  <a:t>[CELLRANGE]</a:t>
                </a:fld>
                <a:r>
                  <a:rPr lang="en-US" baseline="0"/>
                  <a:t>, </a:t>
                </a:r>
                <a:fld id="{65145EB3-1E85-415F-A7B2-3C78F92BBA1D}"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4"/>
        <c:dLbl>
          <c:idx val="0"/>
          <c:tx>
            <c:rich>
              <a:bodyPr/>
              <a:lstStyle/>
              <a:p>
                <a:fld id="{3FAF4A4F-C1B1-42F8-9B00-10D37FB1C6AA}" type="CELLRANGE">
                  <a:rPr lang="en-US"/>
                  <a:pPr/>
                  <a:t>[CELLRANGE]</a:t>
                </a:fld>
                <a:r>
                  <a:rPr lang="en-US" baseline="0"/>
                  <a:t>, </a:t>
                </a:r>
                <a:fld id="{C486F5C8-A3B7-4D54-8FA2-C20B0012566E}"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5"/>
        <c:dLbl>
          <c:idx val="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15:xForSave val="1"/>
              <c15:showDataLabelsRange val="1"/>
            </c:ext>
          </c:extLst>
        </c:dLbl>
      </c:pivotFmt>
      <c:pivotFmt>
        <c:idx val="36"/>
        <c:dLbl>
          <c:idx val="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15:xForSave val="1"/>
              <c15:showDataLabelsRange val="1"/>
            </c:ext>
          </c:extLst>
        </c:dLbl>
      </c:pivotFmt>
      <c:pivotFmt>
        <c:idx val="37"/>
        <c:dLbl>
          <c:idx val="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15:xForSave val="1"/>
              <c15:showDataLabelsRange val="1"/>
            </c:ext>
          </c:extLst>
        </c:dLbl>
      </c:pivotFmt>
      <c:pivotFmt>
        <c:idx val="38"/>
        <c:dLbl>
          <c:idx val="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15:xForSave val="1"/>
              <c15:showDataLabelsRange val="1"/>
            </c:ext>
          </c:extLst>
        </c:dLbl>
      </c:pivotFmt>
      <c:pivotFmt>
        <c:idx val="3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2175F74B-5D48-4F1B-AC7E-79D253FBDBCD}"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5F302804-179A-4707-9708-3C58E7DA8604}"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FE95668D-26DB-48D1-82D6-F48B37941D4F}"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A11BF7C6-40CD-42BE-B6F9-BDD0328E4C3C}"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07F15DF0-E912-4B06-B1D6-1AC8E871A882}"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166183A0-90AC-41AD-9AB9-2574EE5D9A75}"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20A2724E-D233-454B-B0B4-FDDE8672F4A7}"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77B2EC90-C593-480E-B582-F16355CC0DB9}"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23E273F0-0948-41F0-8913-3FFE2455BE4C}"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591C3346-398C-490C-9B19-EF3C08C064CE}"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B6028396-BF73-4364-83F7-D38648993D04}"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2E1640E5-3FCA-4882-9DF0-BBF788638575}"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BB3E9398-DE7D-4305-B781-9580F0A7B259}"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F831C057-4C2E-408F-A5C7-7D144897A2B2}"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4CAE7882-EC44-448F-BB6E-D19D35889EBC}"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DFE77C14-35C6-4138-9B17-DB124B7F17F9}"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83893217-4311-4A80-8376-1D7C5BC0D7CF}"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BEBDB7A7-0965-4BA3-94DC-2C0A66654CF8}"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DDD123C8-D701-4D27-BA09-C11E6E4E7954}"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E3BFD304-5D3C-4665-AD3B-3FC655A07B8F}"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FEFA5015-AF01-4B26-9AB8-887DA7919FCD}"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53B5AA17-3451-4236-B361-23C24B847373}"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B23DB8A7-E4CB-412F-AA40-A0B3BA52774E}"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3109B2E4-291A-4D44-9885-28483AA0E122}"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20867EBE-64FE-42AB-ACB8-49402FC3E0C5}"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CF54240D-2203-43C2-BA5F-0B6D59632035}"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9894AA8A-42CD-4A6D-9789-4931078C204F}"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9A7A071C-2A29-41E0-9544-F44D55E66F89}"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667C7D64-82EC-4611-B33A-11D0F5FED467}"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F2277102-26C3-47F0-9BE0-3E17AA0F4186}"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4"/>
      </c:pivotFmt>
      <c:pivotFmt>
        <c:idx val="55"/>
      </c:pivotFmt>
      <c:pivotFmt>
        <c:idx val="56"/>
      </c:pivotFmt>
      <c:pivotFmt>
        <c:idx val="57"/>
      </c:pivotFmt>
      <c:pivotFmt>
        <c:idx val="5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3AF933EE-96F9-4AA1-85B9-E2944E16FD45}"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3D1252DE-06B2-4ABA-8BE0-2CABB6061A66}"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9"/>
        <c:dLbl>
          <c:idx val="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15:xForSave val="1"/>
              <c15:showDataLabelsRange val="1"/>
            </c:ext>
          </c:extLst>
        </c:dLbl>
      </c:pivotFmt>
      <c:pivotFmt>
        <c:idx val="6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fld id="{7336F421-9096-4704-87B6-89FBF14186F3}" type="CELLRANGE">
                  <a:rPr lang="en-US"/>
                  <a:pPr>
                    <a:defRPr sz="900" b="0" i="0" u="none" strike="noStrike" kern="1200" baseline="0">
                      <a:solidFill>
                        <a:schemeClr val="bg1">
                          <a:lumMod val="75000"/>
                        </a:schemeClr>
                      </a:solidFill>
                      <a:latin typeface="+mn-lt"/>
                      <a:ea typeface="+mn-ea"/>
                      <a:cs typeface="+mn-cs"/>
                    </a:defRPr>
                  </a:pPr>
                  <a:t>[CELLRANGE]</a:t>
                </a:fld>
                <a:r>
                  <a:rPr lang="en-US" baseline="0"/>
                  <a:t>, </a:t>
                </a:r>
                <a:fld id="{F2D9E886-EB0F-443A-8708-7903C830C4A7}" type="VALUE">
                  <a:rPr lang="en-US" baseline="0"/>
                  <a:pPr>
                    <a:defRPr sz="900" b="0" i="0" u="none" strike="noStrike" kern="1200" baseline="0">
                      <a:solidFill>
                        <a:schemeClr val="bg1">
                          <a:lumMod val="75000"/>
                        </a:schemeClr>
                      </a:solidFill>
                      <a:latin typeface="+mn-lt"/>
                      <a:ea typeface="+mn-ea"/>
                      <a:cs typeface="+mn-cs"/>
                    </a:defRPr>
                  </a:pPr>
                  <a:t>[VALUE]</a:t>
                </a:fld>
                <a:endParaRPr lang="en-US" baseline="0"/>
              </a:p>
            </c:rich>
          </c:tx>
          <c:numFmt formatCode="\(#,##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lumMod val="7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1"/>
        <c:dLbl>
          <c:idx val="0"/>
          <c:tx>
            <c:rich>
              <a:bodyPr/>
              <a:lstStyle/>
              <a:p>
                <a:endParaRPr lang="en-US"/>
              </a:p>
            </c:rich>
          </c:tx>
          <c:showLegendKey val="0"/>
          <c:showVal val="1"/>
          <c:showCatName val="0"/>
          <c:showSerName val="0"/>
          <c:showPercent val="0"/>
          <c:showBubbleSize val="0"/>
          <c:extLst>
            <c:ext xmlns:c15="http://schemas.microsoft.com/office/drawing/2012/chart" uri="{CE6537A1-D6FC-4f65-9D91-7224C49458BB}">
              <c15:xForSave val="1"/>
              <c15:showDataLabelsRange val="1"/>
            </c:ext>
          </c:extLst>
        </c:dLbl>
      </c:pivotFmt>
      <c:pivotFmt>
        <c:idx val="62"/>
        <c:spPr>
          <a:solidFill>
            <a:srgbClr val="DF198E"/>
          </a:solidFill>
          <a:ln>
            <a:noFill/>
          </a:ln>
          <a:effectLst/>
        </c:spPr>
      </c:pivotFmt>
      <c:pivotFmt>
        <c:idx val="63"/>
        <c:dLbl>
          <c:idx val="0"/>
          <c:tx>
            <c:rich>
              <a:bodyPr/>
              <a:lstStyle/>
              <a:p>
                <a:fld id="{A99B53D2-0E69-4353-963E-99B2BDDCEFE4}" type="CELLRANGE">
                  <a:rPr lang="en-US"/>
                  <a:pPr/>
                  <a:t>[CELLRANGE]</a:t>
                </a:fld>
                <a:r>
                  <a:rPr lang="en-US" baseline="0"/>
                  <a:t>, </a:t>
                </a:r>
                <a:fld id="{9F02BB46-BF8E-4FA7-BFF7-9D214A55814E}"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4"/>
        <c:dLbl>
          <c:idx val="0"/>
          <c:tx>
            <c:rich>
              <a:bodyPr/>
              <a:lstStyle/>
              <a:p>
                <a:fld id="{7AF7ABFE-F7F2-4447-A3CA-27A81D52CA71}" type="CELLRANGE">
                  <a:rPr lang="en-US"/>
                  <a:pPr/>
                  <a:t>[CELLRANGE]</a:t>
                </a:fld>
                <a:r>
                  <a:rPr lang="en-US" baseline="0"/>
                  <a:t>, </a:t>
                </a:r>
                <a:fld id="{FFB97170-6989-47D9-9294-5AD6A1ABC47F}"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5"/>
        <c:dLbl>
          <c:idx val="0"/>
          <c:tx>
            <c:rich>
              <a:bodyPr/>
              <a:lstStyle/>
              <a:p>
                <a:fld id="{83C0CB7F-F7BF-4722-87CF-8CA59B0BDD5B}" type="CELLRANGE">
                  <a:rPr lang="en-US"/>
                  <a:pPr/>
                  <a:t>[CELLRANGE]</a:t>
                </a:fld>
                <a:r>
                  <a:rPr lang="en-US" baseline="0"/>
                  <a:t>, </a:t>
                </a:r>
                <a:fld id="{35E1ECD0-642D-4A93-ADE4-B651EF73B2BF}"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6"/>
        <c:dLbl>
          <c:idx val="0"/>
          <c:tx>
            <c:rich>
              <a:bodyPr/>
              <a:lstStyle/>
              <a:p>
                <a:fld id="{9549FAA2-39BD-457E-9625-639D2DDCFFED}" type="CELLRANGE">
                  <a:rPr lang="en-US"/>
                  <a:pPr/>
                  <a:t>[CELLRANGE]</a:t>
                </a:fld>
                <a:r>
                  <a:rPr lang="en-US" baseline="0"/>
                  <a:t>, </a:t>
                </a:r>
                <a:fld id="{D9CF9F51-6EA9-4AD8-9A57-CD044AD9260F}"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7"/>
        <c:dLbl>
          <c:idx val="0"/>
          <c:tx>
            <c:rich>
              <a:bodyPr/>
              <a:lstStyle/>
              <a:p>
                <a:fld id="{B5A81F28-C4EF-47C2-B6AC-5FF31C545302}" type="CELLRANGE">
                  <a:rPr lang="en-US"/>
                  <a:pPr/>
                  <a:t>[CELLRANGE]</a:t>
                </a:fld>
                <a:r>
                  <a:rPr lang="en-US" baseline="0"/>
                  <a:t>, </a:t>
                </a:r>
                <a:fld id="{92DEF47A-9119-426A-AE69-9CDEFE533BD8}"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8"/>
        <c:dLbl>
          <c:idx val="0"/>
          <c:tx>
            <c:rich>
              <a:bodyPr/>
              <a:lstStyle/>
              <a:p>
                <a:fld id="{AED51244-635E-4534-A4C2-0734069265DA}" type="CELLRANGE">
                  <a:rPr lang="en-US"/>
                  <a:pPr/>
                  <a:t>[CELLRANGE]</a:t>
                </a:fld>
                <a:r>
                  <a:rPr lang="en-US" baseline="0"/>
                  <a:t>, </a:t>
                </a:r>
                <a:fld id="{B6413F59-1AA1-46A7-AF31-5DFEF863E9E2}"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69"/>
        <c:dLbl>
          <c:idx val="0"/>
          <c:tx>
            <c:rich>
              <a:bodyPr/>
              <a:lstStyle/>
              <a:p>
                <a:fld id="{E725D6E9-202D-463A-8E5D-8A267D1E9C57}" type="CELLRANGE">
                  <a:rPr lang="en-US"/>
                  <a:pPr/>
                  <a:t>[CELLRANGE]</a:t>
                </a:fld>
                <a:r>
                  <a:rPr lang="en-US" baseline="0"/>
                  <a:t>, </a:t>
                </a:r>
                <a:fld id="{B6468EEF-38F3-4633-AC09-E97E213B7AC4}"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0"/>
        <c:dLbl>
          <c:idx val="0"/>
          <c:tx>
            <c:rich>
              <a:bodyPr/>
              <a:lstStyle/>
              <a:p>
                <a:fld id="{8FC995DB-9B0C-4352-A081-E8612ACEDB13}" type="CELLRANGE">
                  <a:rPr lang="en-US"/>
                  <a:pPr/>
                  <a:t>[CELLRANGE]</a:t>
                </a:fld>
                <a:r>
                  <a:rPr lang="en-US" baseline="0"/>
                  <a:t>, </a:t>
                </a:r>
                <a:fld id="{D7471F4C-54C1-424B-93D6-1588665C093D}"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1"/>
        <c:dLbl>
          <c:idx val="0"/>
          <c:tx>
            <c:rich>
              <a:bodyPr/>
              <a:lstStyle/>
              <a:p>
                <a:fld id="{49CC9419-4ACB-4980-927F-8DF30DF98A67}" type="CELLRANGE">
                  <a:rPr lang="en-US"/>
                  <a:pPr/>
                  <a:t>[CELLRANGE]</a:t>
                </a:fld>
                <a:r>
                  <a:rPr lang="en-US" baseline="0"/>
                  <a:t>, </a:t>
                </a:r>
                <a:fld id="{815D27A9-0963-4B1D-B2C6-91F2D512AAFB}"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2"/>
        <c:dLbl>
          <c:idx val="0"/>
          <c:tx>
            <c:rich>
              <a:bodyPr/>
              <a:lstStyle/>
              <a:p>
                <a:fld id="{8E928B6E-BC18-40FD-A3CB-F59CA48F9364}" type="CELLRANGE">
                  <a:rPr lang="en-US"/>
                  <a:pPr/>
                  <a:t>[CELLRANGE]</a:t>
                </a:fld>
                <a:r>
                  <a:rPr lang="en-US" baseline="0"/>
                  <a:t>, </a:t>
                </a:r>
                <a:fld id="{6781253F-235C-4220-B965-7D385B34B0A6}"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3"/>
        <c:dLbl>
          <c:idx val="0"/>
          <c:tx>
            <c:rich>
              <a:bodyPr/>
              <a:lstStyle/>
              <a:p>
                <a:fld id="{6363D3EC-2F10-466A-B6FE-05D7C63A93A5}" type="CELLRANGE">
                  <a:rPr lang="en-US"/>
                  <a:pPr/>
                  <a:t>[CELLRANGE]</a:t>
                </a:fld>
                <a:r>
                  <a:rPr lang="en-US" baseline="0"/>
                  <a:t>, </a:t>
                </a:r>
                <a:fld id="{906276B1-527A-4304-9CBC-3F206A5AC6BD}"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4"/>
        <c:dLbl>
          <c:idx val="0"/>
          <c:tx>
            <c:rich>
              <a:bodyPr/>
              <a:lstStyle/>
              <a:p>
                <a:fld id="{53D9D3EC-99D2-446D-A8A3-65499EDCA2C4}" type="CELLRANGE">
                  <a:rPr lang="en-US"/>
                  <a:pPr/>
                  <a:t>[CELLRANGE]</a:t>
                </a:fld>
                <a:r>
                  <a:rPr lang="en-US" baseline="0"/>
                  <a:t>, </a:t>
                </a:r>
                <a:fld id="{933E283C-2264-490B-95AB-5984BE983C8A}"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5"/>
        <c:dLbl>
          <c:idx val="0"/>
          <c:tx>
            <c:rich>
              <a:bodyPr/>
              <a:lstStyle/>
              <a:p>
                <a:fld id="{1AF30C66-F1D5-444D-BB6C-4EF5A9BE2E04}" type="CELLRANGE">
                  <a:rPr lang="en-US"/>
                  <a:pPr/>
                  <a:t>[CELLRANGE]</a:t>
                </a:fld>
                <a:r>
                  <a:rPr lang="en-US" baseline="0"/>
                  <a:t>, </a:t>
                </a:r>
                <a:fld id="{873E14F3-62F0-46D8-9195-A6A0AB4A7E6C}"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6"/>
        <c:dLbl>
          <c:idx val="0"/>
          <c:tx>
            <c:rich>
              <a:bodyPr/>
              <a:lstStyle/>
              <a:p>
                <a:fld id="{4C9A2093-BF35-4F11-93EB-ED1DB4453B29}" type="CELLRANGE">
                  <a:rPr lang="en-US"/>
                  <a:pPr/>
                  <a:t>[CELLRANGE]</a:t>
                </a:fld>
                <a:r>
                  <a:rPr lang="en-US" baseline="0"/>
                  <a:t>, </a:t>
                </a:r>
                <a:fld id="{60FD5F92-A3CC-48C5-B6DE-E9FDCF3BFBA5}"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7"/>
        <c:dLbl>
          <c:idx val="0"/>
          <c:tx>
            <c:rich>
              <a:bodyPr/>
              <a:lstStyle/>
              <a:p>
                <a:fld id="{416CEF9D-F412-4B39-A8F8-6D9D03550769}" type="CELLRANGE">
                  <a:rPr lang="en-US"/>
                  <a:pPr/>
                  <a:t>[CELLRANGE]</a:t>
                </a:fld>
                <a:r>
                  <a:rPr lang="en-US" baseline="0"/>
                  <a:t>, </a:t>
                </a:r>
                <a:fld id="{C2F7E880-85C7-4ACA-A79D-4311024C56CF}"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8"/>
        <c:dLbl>
          <c:idx val="0"/>
          <c:tx>
            <c:rich>
              <a:bodyPr/>
              <a:lstStyle/>
              <a:p>
                <a:fld id="{A043059B-5D15-42B8-9746-22807EA48DC7}" type="CELLRANGE">
                  <a:rPr lang="en-US"/>
                  <a:pPr/>
                  <a:t>[CELLRANGE]</a:t>
                </a:fld>
                <a:r>
                  <a:rPr lang="en-US" baseline="0"/>
                  <a:t>, </a:t>
                </a:r>
                <a:fld id="{C8442CF3-C57F-4F14-873A-DE79764BD1C4}"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9"/>
        <c:dLbl>
          <c:idx val="0"/>
          <c:tx>
            <c:rich>
              <a:bodyPr/>
              <a:lstStyle/>
              <a:p>
                <a:fld id="{BD8C3D0E-CE00-41CA-82FF-AEEE0C5931F6}" type="CELLRANGE">
                  <a:rPr lang="en-US"/>
                  <a:pPr/>
                  <a:t>[CELLRANGE]</a:t>
                </a:fld>
                <a:r>
                  <a:rPr lang="en-US" baseline="0"/>
                  <a:t>, </a:t>
                </a:r>
                <a:fld id="{459AAF05-2CD6-4C94-ADBC-03C0746C9831}"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0"/>
        <c:dLbl>
          <c:idx val="0"/>
          <c:tx>
            <c:rich>
              <a:bodyPr/>
              <a:lstStyle/>
              <a:p>
                <a:fld id="{D678E536-009E-401C-A735-04BC24F90D3E}" type="CELLRANGE">
                  <a:rPr lang="en-US"/>
                  <a:pPr/>
                  <a:t>[CELLRANGE]</a:t>
                </a:fld>
                <a:r>
                  <a:rPr lang="en-US" baseline="0"/>
                  <a:t>, </a:t>
                </a:r>
                <a:fld id="{1673FF59-C710-4732-8076-6F4758342D61}"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1"/>
        <c:dLbl>
          <c:idx val="0"/>
          <c:tx>
            <c:rich>
              <a:bodyPr/>
              <a:lstStyle/>
              <a:p>
                <a:fld id="{1BC36031-1AC9-4BBA-B9E2-A55760BB8B36}" type="CELLRANGE">
                  <a:rPr lang="en-US"/>
                  <a:pPr/>
                  <a:t>[CELLRANGE]</a:t>
                </a:fld>
                <a:r>
                  <a:rPr lang="en-US" baseline="0"/>
                  <a:t>, </a:t>
                </a:r>
                <a:fld id="{563C65A0-BA2D-4CA5-9C98-0B77BDC4B89B}"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2"/>
        <c:dLbl>
          <c:idx val="0"/>
          <c:tx>
            <c:rich>
              <a:bodyPr/>
              <a:lstStyle/>
              <a:p>
                <a:fld id="{D9FEB3C6-7F73-4CE9-9EF6-68A3EC679644}" type="CELLRANGE">
                  <a:rPr lang="en-US"/>
                  <a:pPr/>
                  <a:t>[CELLRANGE]</a:t>
                </a:fld>
                <a:r>
                  <a:rPr lang="en-US" baseline="0"/>
                  <a:t>, </a:t>
                </a:r>
                <a:fld id="{6D145F09-602A-4E6C-AC08-06DA423B5CA9}" type="VALUE">
                  <a:rPr lang="en-US" baseline="0"/>
                  <a:pPr/>
                  <a:t>[VALUE]</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3"/>
        <c:spPr>
          <a:solidFill>
            <a:srgbClr val="DF198E"/>
          </a:solidFill>
          <a:ln>
            <a:noFill/>
          </a:ln>
          <a:effectLst/>
        </c:spPr>
      </c:pivotFmt>
    </c:pivotFmts>
    <c:plotArea>
      <c:layout>
        <c:manualLayout>
          <c:layoutTarget val="inner"/>
          <c:xMode val="edge"/>
          <c:yMode val="edge"/>
          <c:x val="0.22204767087040952"/>
          <c:y val="3.9757673918322731E-2"/>
          <c:w val="0.64052042650493135"/>
          <c:h val="0.93666588606015999"/>
        </c:manualLayout>
      </c:layout>
      <c:barChart>
        <c:barDir val="bar"/>
        <c:grouping val="clustered"/>
        <c:varyColors val="0"/>
        <c:ser>
          <c:idx val="0"/>
          <c:order val="0"/>
          <c:tx>
            <c:strRef>
              <c:f>Analysis!$AR$8</c:f>
              <c:strCache>
                <c:ptCount val="1"/>
                <c:pt idx="0">
                  <c:v>Money Out (Expenses) </c:v>
                </c:pt>
              </c:strCache>
            </c:strRef>
          </c:tx>
          <c:spPr>
            <a:solidFill>
              <a:srgbClr val="DF198E"/>
            </a:solidFill>
            <a:ln>
              <a:noFill/>
            </a:ln>
            <a:effectLst/>
          </c:spPr>
          <c:invertIfNegative val="0"/>
          <c:dPt>
            <c:idx val="0"/>
            <c:invertIfNegative val="0"/>
            <c:bubble3D val="0"/>
            <c:extLst>
              <c:ext xmlns:c16="http://schemas.microsoft.com/office/drawing/2014/chart" uri="{C3380CC4-5D6E-409C-BE32-E72D297353CC}">
                <c16:uniqueId val="{00000003-D39B-4CF4-B8BA-140F0488F37E}"/>
              </c:ext>
            </c:extLst>
          </c:dPt>
          <c:dPt>
            <c:idx val="1"/>
            <c:invertIfNegative val="0"/>
            <c:bubble3D val="0"/>
            <c:spPr>
              <a:solidFill>
                <a:srgbClr val="DF198E"/>
              </a:solidFill>
              <a:ln>
                <a:noFill/>
              </a:ln>
              <a:effectLst/>
            </c:spPr>
            <c:extLst>
              <c:ext xmlns:c16="http://schemas.microsoft.com/office/drawing/2014/chart" uri="{C3380CC4-5D6E-409C-BE32-E72D297353CC}">
                <c16:uniqueId val="{00000002-CCF6-481B-A4D5-D8FDAC0B590B}"/>
              </c:ext>
            </c:extLst>
          </c:dPt>
          <c:dLbls>
            <c:numFmt formatCode="\(#,##0.00,\K\)"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Analysis!$AQ$9:$AQ$10</c:f>
              <c:strCache>
                <c:ptCount val="2"/>
                <c:pt idx="0">
                  <c:v>Groceries</c:v>
                </c:pt>
                <c:pt idx="1">
                  <c:v>Salary</c:v>
                </c:pt>
              </c:strCache>
            </c:strRef>
          </c:cat>
          <c:val>
            <c:numRef>
              <c:f>Analysis!$AR$9:$AR$10</c:f>
              <c:numCache>
                <c:formatCode>#,##0</c:formatCode>
                <c:ptCount val="2"/>
                <c:pt idx="0">
                  <c:v>5000</c:v>
                </c:pt>
              </c:numCache>
            </c:numRef>
          </c:val>
          <c:extLst>
            <c:ext xmlns:c16="http://schemas.microsoft.com/office/drawing/2014/chart" uri="{C3380CC4-5D6E-409C-BE32-E72D297353CC}">
              <c16:uniqueId val="{00000001-D39B-4CF4-B8BA-140F0488F37E}"/>
            </c:ext>
          </c:extLst>
        </c:ser>
        <c:ser>
          <c:idx val="1"/>
          <c:order val="1"/>
          <c:tx>
            <c:strRef>
              <c:f>Analysis!$AS$8</c:f>
              <c:strCache>
                <c:ptCount val="1"/>
                <c:pt idx="0">
                  <c:v>%</c:v>
                </c:pt>
              </c:strCache>
            </c:strRef>
          </c:tx>
          <c:spPr>
            <a:noFill/>
            <a:ln>
              <a:noFill/>
            </a:ln>
            <a:effectLst/>
          </c:spPr>
          <c:invertIfNegative val="0"/>
          <c:cat>
            <c:strRef>
              <c:f>Analysis!$AQ$9:$AQ$10</c:f>
              <c:strCache>
                <c:ptCount val="2"/>
                <c:pt idx="0">
                  <c:v>Groceries</c:v>
                </c:pt>
                <c:pt idx="1">
                  <c:v>Salary</c:v>
                </c:pt>
              </c:strCache>
            </c:strRef>
          </c:cat>
          <c:val>
            <c:numRef>
              <c:f>Analysis!$AS$9:$AS$10</c:f>
              <c:numCache>
                <c:formatCode>0.0%</c:formatCode>
                <c:ptCount val="2"/>
                <c:pt idx="0">
                  <c:v>1</c:v>
                </c:pt>
                <c:pt idx="1">
                  <c:v>0</c:v>
                </c:pt>
              </c:numCache>
            </c:numRef>
          </c:val>
          <c:extLst>
            <c:ext xmlns:c16="http://schemas.microsoft.com/office/drawing/2014/chart" uri="{C3380CC4-5D6E-409C-BE32-E72D297353CC}">
              <c16:uniqueId val="{00000002-D39B-4CF4-B8BA-140F0488F37E}"/>
            </c:ext>
          </c:extLst>
        </c:ser>
        <c:dLbls>
          <c:showLegendKey val="0"/>
          <c:showVal val="0"/>
          <c:showCatName val="0"/>
          <c:showSerName val="0"/>
          <c:showPercent val="0"/>
          <c:showBubbleSize val="0"/>
        </c:dLbls>
        <c:gapWidth val="50"/>
        <c:overlap val="100"/>
        <c:axId val="1055846431"/>
        <c:axId val="1055844351"/>
      </c:barChart>
      <c:catAx>
        <c:axId val="1055846431"/>
        <c:scaling>
          <c:orientation val="maxMin"/>
        </c:scaling>
        <c:delete val="0"/>
        <c:axPos val="l"/>
        <c:numFmt formatCode="General" sourceLinked="1"/>
        <c:majorTickMark val="none"/>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1055844351"/>
        <c:crosses val="autoZero"/>
        <c:auto val="1"/>
        <c:lblAlgn val="ctr"/>
        <c:lblOffset val="100"/>
        <c:noMultiLvlLbl val="0"/>
      </c:catAx>
      <c:valAx>
        <c:axId val="1055844351"/>
        <c:scaling>
          <c:orientation val="minMax"/>
        </c:scaling>
        <c:delete val="1"/>
        <c:axPos val="t"/>
        <c:numFmt formatCode="#,##0" sourceLinked="1"/>
        <c:majorTickMark val="none"/>
        <c:minorTickMark val="none"/>
        <c:tickLblPos val="nextTo"/>
        <c:crossAx val="10558464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Style="combo" dx="22" fmlaLink="Analysis!$AL$6" fmlaRange="Analysis!$AL$9:$AL$21" noThreeD="1" sel="1" val="0"/>
</file>

<file path=xl/drawings/_rels/drawing1.xml.rels><?xml version="1.0" encoding="UTF-8" standalone="yes"?>
<Relationships xmlns="http://schemas.openxmlformats.org/package/2006/relationships"><Relationship Id="rId8" Type="http://schemas.openxmlformats.org/officeDocument/2006/relationships/chart" Target="../charts/chart3.xml"/><Relationship Id="rId13" Type="http://schemas.openxmlformats.org/officeDocument/2006/relationships/image" Target="../media/image9.svg"/><Relationship Id="rId18" Type="http://schemas.openxmlformats.org/officeDocument/2006/relationships/image" Target="../media/image13.svg"/><Relationship Id="rId26" Type="http://schemas.openxmlformats.org/officeDocument/2006/relationships/chart" Target="../charts/chart9.xml"/><Relationship Id="rId3" Type="http://schemas.openxmlformats.org/officeDocument/2006/relationships/image" Target="../media/image3.png"/><Relationship Id="rId21" Type="http://schemas.openxmlformats.org/officeDocument/2006/relationships/image" Target="../media/image16.png"/><Relationship Id="rId7" Type="http://schemas.openxmlformats.org/officeDocument/2006/relationships/chart" Target="../charts/chart2.xml"/><Relationship Id="rId12" Type="http://schemas.openxmlformats.org/officeDocument/2006/relationships/image" Target="../media/image8.png"/><Relationship Id="rId17" Type="http://schemas.openxmlformats.org/officeDocument/2006/relationships/image" Target="../media/image12.png"/><Relationship Id="rId25" Type="http://schemas.openxmlformats.org/officeDocument/2006/relationships/chart" Target="../charts/chart8.xml"/><Relationship Id="rId2" Type="http://schemas.openxmlformats.org/officeDocument/2006/relationships/image" Target="../media/image2.svg"/><Relationship Id="rId16" Type="http://schemas.openxmlformats.org/officeDocument/2006/relationships/chart" Target="../charts/chart5.xml"/><Relationship Id="rId20" Type="http://schemas.openxmlformats.org/officeDocument/2006/relationships/image" Target="../media/image15.svg"/><Relationship Id="rId1" Type="http://schemas.openxmlformats.org/officeDocument/2006/relationships/image" Target="../media/image1.png"/><Relationship Id="rId6" Type="http://schemas.openxmlformats.org/officeDocument/2006/relationships/chart" Target="../charts/chart1.xml"/><Relationship Id="rId11" Type="http://schemas.openxmlformats.org/officeDocument/2006/relationships/image" Target="../media/image7.svg"/><Relationship Id="rId24" Type="http://schemas.openxmlformats.org/officeDocument/2006/relationships/chart" Target="../charts/chart7.xml"/><Relationship Id="rId5" Type="http://schemas.openxmlformats.org/officeDocument/2006/relationships/image" Target="../media/image5.png"/><Relationship Id="rId15" Type="http://schemas.openxmlformats.org/officeDocument/2006/relationships/image" Target="../media/image11.svg"/><Relationship Id="rId23" Type="http://schemas.openxmlformats.org/officeDocument/2006/relationships/chart" Target="../charts/chart6.xml"/><Relationship Id="rId10" Type="http://schemas.openxmlformats.org/officeDocument/2006/relationships/image" Target="../media/image6.png"/><Relationship Id="rId19" Type="http://schemas.openxmlformats.org/officeDocument/2006/relationships/image" Target="../media/image14.png"/><Relationship Id="rId4" Type="http://schemas.openxmlformats.org/officeDocument/2006/relationships/image" Target="../media/image4.svg"/><Relationship Id="rId9" Type="http://schemas.openxmlformats.org/officeDocument/2006/relationships/chart" Target="../charts/chart4.xml"/><Relationship Id="rId14" Type="http://schemas.openxmlformats.org/officeDocument/2006/relationships/image" Target="../media/image10.png"/><Relationship Id="rId22" Type="http://schemas.openxmlformats.org/officeDocument/2006/relationships/image" Target="../media/image17.svg"/></Relationships>
</file>

<file path=xl/drawings/_rels/drawing2.xml.rels><?xml version="1.0" encoding="UTF-8" standalone="yes"?>
<Relationships xmlns="http://schemas.openxmlformats.org/package/2006/relationships"><Relationship Id="rId3" Type="http://schemas.openxmlformats.org/officeDocument/2006/relationships/image" Target="../media/image20.PNG"/><Relationship Id="rId2" Type="http://schemas.openxmlformats.org/officeDocument/2006/relationships/image" Target="../media/image19.PNG"/><Relationship Id="rId1" Type="http://schemas.openxmlformats.org/officeDocument/2006/relationships/image" Target="../media/image18.png"/></Relationships>
</file>

<file path=xl/drawings/_rels/drawing4.xml.rels><?xml version="1.0" encoding="UTF-8" standalone="yes"?>
<Relationships xmlns="http://schemas.openxmlformats.org/package/2006/relationships"><Relationship Id="rId2" Type="http://schemas.openxmlformats.org/officeDocument/2006/relationships/image" Target="../media/image21.png"/><Relationship Id="rId1" Type="http://schemas.openxmlformats.org/officeDocument/2006/relationships/image" Target="../media/image18.png"/></Relationships>
</file>

<file path=xl/drawings/drawing1.xml><?xml version="1.0" encoding="utf-8"?>
<xdr:wsDr xmlns:xdr="http://schemas.openxmlformats.org/drawingml/2006/spreadsheetDrawing" xmlns:a="http://schemas.openxmlformats.org/drawingml/2006/main">
  <xdr:twoCellAnchor editAs="absolute">
    <xdr:from>
      <xdr:col>12</xdr:col>
      <xdr:colOff>542924</xdr:colOff>
      <xdr:row>25</xdr:row>
      <xdr:rowOff>76200</xdr:rowOff>
    </xdr:from>
    <xdr:to>
      <xdr:col>17</xdr:col>
      <xdr:colOff>466724</xdr:colOff>
      <xdr:row>37</xdr:row>
      <xdr:rowOff>120015</xdr:rowOff>
    </xdr:to>
    <xdr:sp macro="" textlink="">
      <xdr:nvSpPr>
        <xdr:cNvPr id="170" name="Rectangle: Rounded Corners 169">
          <a:extLst>
            <a:ext uri="{FF2B5EF4-FFF2-40B4-BE49-F238E27FC236}">
              <a16:creationId xmlns:a16="http://schemas.microsoft.com/office/drawing/2014/main" id="{00000000-0008-0000-0000-0000AA000000}"/>
            </a:ext>
          </a:extLst>
        </xdr:cNvPr>
        <xdr:cNvSpPr/>
      </xdr:nvSpPr>
      <xdr:spPr>
        <a:xfrm>
          <a:off x="7858124" y="4838700"/>
          <a:ext cx="2971800" cy="2377440"/>
        </a:xfrm>
        <a:prstGeom prst="roundRect">
          <a:avLst>
            <a:gd name="adj" fmla="val 1602"/>
          </a:avLst>
        </a:prstGeom>
        <a:solidFill>
          <a:srgbClr val="181C3A"/>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absolute">
    <xdr:from>
      <xdr:col>0</xdr:col>
      <xdr:colOff>173183</xdr:colOff>
      <xdr:row>0</xdr:row>
      <xdr:rowOff>105335</xdr:rowOff>
    </xdr:from>
    <xdr:to>
      <xdr:col>25</xdr:col>
      <xdr:colOff>537935</xdr:colOff>
      <xdr:row>4</xdr:row>
      <xdr:rowOff>120575</xdr:rowOff>
    </xdr:to>
    <xdr:sp macro="" textlink="">
      <xdr:nvSpPr>
        <xdr:cNvPr id="21" name="Rectangle: Rounded Corners 20">
          <a:extLst>
            <a:ext uri="{FF2B5EF4-FFF2-40B4-BE49-F238E27FC236}">
              <a16:creationId xmlns:a16="http://schemas.microsoft.com/office/drawing/2014/main" id="{00000000-0008-0000-0000-000015000000}"/>
            </a:ext>
          </a:extLst>
        </xdr:cNvPr>
        <xdr:cNvSpPr/>
      </xdr:nvSpPr>
      <xdr:spPr>
        <a:xfrm>
          <a:off x="173183" y="105335"/>
          <a:ext cx="15604752" cy="777240"/>
        </a:xfrm>
        <a:prstGeom prst="roundRect">
          <a:avLst>
            <a:gd name="adj" fmla="val 5420"/>
          </a:avLst>
        </a:prstGeom>
        <a:solidFill>
          <a:srgbClr val="181C3A"/>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absolute">
    <xdr:from>
      <xdr:col>13</xdr:col>
      <xdr:colOff>117756</xdr:colOff>
      <xdr:row>1</xdr:row>
      <xdr:rowOff>15784</xdr:rowOff>
    </xdr:from>
    <xdr:to>
      <xdr:col>16</xdr:col>
      <xdr:colOff>129189</xdr:colOff>
      <xdr:row>3</xdr:row>
      <xdr:rowOff>143073</xdr:rowOff>
    </xdr:to>
    <xdr:grpSp>
      <xdr:nvGrpSpPr>
        <xdr:cNvPr id="53" name="Group 52">
          <a:extLst>
            <a:ext uri="{FF2B5EF4-FFF2-40B4-BE49-F238E27FC236}">
              <a16:creationId xmlns:a16="http://schemas.microsoft.com/office/drawing/2014/main" id="{00000000-0008-0000-0000-000035000000}"/>
            </a:ext>
          </a:extLst>
        </xdr:cNvPr>
        <xdr:cNvGrpSpPr/>
      </xdr:nvGrpSpPr>
      <xdr:grpSpPr>
        <a:xfrm>
          <a:off x="8042556" y="206284"/>
          <a:ext cx="1840233" cy="508289"/>
          <a:chOff x="8571319" y="267565"/>
          <a:chExt cx="1830155" cy="508289"/>
        </a:xfrm>
      </xdr:grpSpPr>
      <xdr:pic>
        <xdr:nvPicPr>
          <xdr:cNvPr id="12" name="Graphic 11" descr="Shopping cart">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8571319" y="341366"/>
            <a:ext cx="363377" cy="365760"/>
          </a:xfrm>
          <a:prstGeom prst="rect">
            <a:avLst/>
          </a:prstGeom>
        </xdr:spPr>
      </xdr:pic>
      <xdr:sp macro="" textlink="Settings!G7">
        <xdr:nvSpPr>
          <xdr:cNvPr id="22" name="TextBox 21">
            <a:extLst>
              <a:ext uri="{FF2B5EF4-FFF2-40B4-BE49-F238E27FC236}">
                <a16:creationId xmlns:a16="http://schemas.microsoft.com/office/drawing/2014/main" id="{00000000-0008-0000-0000-000016000000}"/>
              </a:ext>
            </a:extLst>
          </xdr:cNvPr>
          <xdr:cNvSpPr txBox="1"/>
        </xdr:nvSpPr>
        <xdr:spPr>
          <a:xfrm>
            <a:off x="8857124" y="442479"/>
            <a:ext cx="1544350"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l"/>
            <a:fld id="{975D5B28-3281-4055-8E7D-76EA11E97E17}" type="TxLink">
              <a:rPr lang="en-US" sz="1100" b="0" i="0" u="none" strike="noStrike">
                <a:solidFill>
                  <a:schemeClr val="bg1"/>
                </a:solidFill>
                <a:latin typeface="Calibri"/>
                <a:ea typeface="+mn-ea"/>
                <a:cs typeface="Calibri"/>
              </a:rPr>
              <a:pPr marL="0" indent="0" algn="l"/>
              <a:t>Needs</a:t>
            </a:fld>
            <a:endParaRPr lang="en-US" sz="1000" b="0">
              <a:solidFill>
                <a:schemeClr val="bg1"/>
              </a:solidFill>
              <a:latin typeface="Arial" panose="020B0604020202020204" pitchFamily="34" charset="0"/>
              <a:ea typeface="+mn-ea"/>
              <a:cs typeface="Arial" panose="020B0604020202020204" pitchFamily="34" charset="0"/>
            </a:endParaRPr>
          </a:p>
        </xdr:txBody>
      </xdr:sp>
      <xdr:sp macro="" textlink="Needs">
        <xdr:nvSpPr>
          <xdr:cNvPr id="26" name="TextBox 25">
            <a:extLst>
              <a:ext uri="{FF2B5EF4-FFF2-40B4-BE49-F238E27FC236}">
                <a16:creationId xmlns:a16="http://schemas.microsoft.com/office/drawing/2014/main" id="{00000000-0008-0000-0000-00001A000000}"/>
              </a:ext>
            </a:extLst>
          </xdr:cNvPr>
          <xdr:cNvSpPr txBox="1"/>
        </xdr:nvSpPr>
        <xdr:spPr>
          <a:xfrm>
            <a:off x="8857124" y="267565"/>
            <a:ext cx="1280160"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0A80EBCC-7A2A-48EA-9B3E-F4B189BF054B}" type="TxLink">
              <a:rPr lang="en-US" sz="1600" b="1" i="0" u="none" strike="noStrike">
                <a:solidFill>
                  <a:schemeClr val="bg1"/>
                </a:solidFill>
                <a:latin typeface="Calibri"/>
                <a:cs typeface="Calibri"/>
              </a:rPr>
              <a:pPr algn="l"/>
              <a:t>5,000</a:t>
            </a:fld>
            <a:endParaRPr lang="en-US" sz="1600" b="1">
              <a:solidFill>
                <a:schemeClr val="bg1"/>
              </a:solidFill>
              <a:latin typeface="Arial" panose="020B0604020202020204" pitchFamily="34" charset="0"/>
              <a:cs typeface="Arial" panose="020B0604020202020204" pitchFamily="34" charset="0"/>
            </a:endParaRPr>
          </a:p>
        </xdr:txBody>
      </xdr:sp>
    </xdr:grpSp>
    <xdr:clientData/>
  </xdr:twoCellAnchor>
  <xdr:twoCellAnchor editAs="absolute">
    <xdr:from>
      <xdr:col>18</xdr:col>
      <xdr:colOff>209961</xdr:colOff>
      <xdr:row>1</xdr:row>
      <xdr:rowOff>15784</xdr:rowOff>
    </xdr:from>
    <xdr:to>
      <xdr:col>21</xdr:col>
      <xdr:colOff>40693</xdr:colOff>
      <xdr:row>3</xdr:row>
      <xdr:rowOff>152598</xdr:rowOff>
    </xdr:to>
    <xdr:grpSp>
      <xdr:nvGrpSpPr>
        <xdr:cNvPr id="70" name="Group 69">
          <a:extLst>
            <a:ext uri="{FF2B5EF4-FFF2-40B4-BE49-F238E27FC236}">
              <a16:creationId xmlns:a16="http://schemas.microsoft.com/office/drawing/2014/main" id="{00000000-0008-0000-0000-000046000000}"/>
            </a:ext>
          </a:extLst>
        </xdr:cNvPr>
        <xdr:cNvGrpSpPr/>
      </xdr:nvGrpSpPr>
      <xdr:grpSpPr>
        <a:xfrm>
          <a:off x="11182761" y="206284"/>
          <a:ext cx="1659532" cy="517814"/>
          <a:chOff x="11700062" y="211281"/>
          <a:chExt cx="1820416" cy="517814"/>
        </a:xfrm>
      </xdr:grpSpPr>
      <xdr:pic>
        <xdr:nvPicPr>
          <xdr:cNvPr id="16" name="Graphic 15" descr="Champagne glasses">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11700062" y="299802"/>
            <a:ext cx="363944" cy="365760"/>
          </a:xfrm>
          <a:prstGeom prst="rect">
            <a:avLst/>
          </a:prstGeom>
        </xdr:spPr>
      </xdr:pic>
      <xdr:sp macro="" textlink="Settings!G9">
        <xdr:nvSpPr>
          <xdr:cNvPr id="23" name="TextBox 22">
            <a:extLst>
              <a:ext uri="{FF2B5EF4-FFF2-40B4-BE49-F238E27FC236}">
                <a16:creationId xmlns:a16="http://schemas.microsoft.com/office/drawing/2014/main" id="{00000000-0008-0000-0000-000017000000}"/>
              </a:ext>
            </a:extLst>
          </xdr:cNvPr>
          <xdr:cNvSpPr txBox="1"/>
        </xdr:nvSpPr>
        <xdr:spPr>
          <a:xfrm>
            <a:off x="11973717" y="395720"/>
            <a:ext cx="1546761"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l"/>
            <a:fld id="{DB977741-965C-40E8-B497-7865FD92AAD7}" type="TxLink">
              <a:rPr lang="en-US" sz="1100" b="0" i="0" u="none" strike="noStrike">
                <a:solidFill>
                  <a:schemeClr val="bg1"/>
                </a:solidFill>
                <a:latin typeface="Calibri"/>
                <a:ea typeface="+mn-ea"/>
                <a:cs typeface="Calibri"/>
              </a:rPr>
              <a:pPr marL="0" indent="0" algn="l"/>
              <a:t>Wants</a:t>
            </a:fld>
            <a:endParaRPr lang="en-US" sz="1000" b="0">
              <a:solidFill>
                <a:schemeClr val="bg1"/>
              </a:solidFill>
              <a:latin typeface="Arial" panose="020B0604020202020204" pitchFamily="34" charset="0"/>
              <a:ea typeface="+mn-ea"/>
              <a:cs typeface="Arial" panose="020B0604020202020204" pitchFamily="34" charset="0"/>
            </a:endParaRPr>
          </a:p>
        </xdr:txBody>
      </xdr:sp>
      <xdr:sp macro="" textlink="Wants">
        <xdr:nvSpPr>
          <xdr:cNvPr id="28" name="TextBox 27">
            <a:extLst>
              <a:ext uri="{FF2B5EF4-FFF2-40B4-BE49-F238E27FC236}">
                <a16:creationId xmlns:a16="http://schemas.microsoft.com/office/drawing/2014/main" id="{00000000-0008-0000-0000-00001C000000}"/>
              </a:ext>
            </a:extLst>
          </xdr:cNvPr>
          <xdr:cNvSpPr txBox="1"/>
        </xdr:nvSpPr>
        <xdr:spPr>
          <a:xfrm>
            <a:off x="11973717" y="211281"/>
            <a:ext cx="1280160"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l"/>
            <a:fld id="{5D439E3C-2C5F-4F35-B97D-1FE0CFBB7812}" type="TxLink">
              <a:rPr lang="en-US" sz="1600" b="1" i="0" u="none" strike="noStrike">
                <a:solidFill>
                  <a:schemeClr val="bg1"/>
                </a:solidFill>
                <a:latin typeface="Calibri"/>
                <a:ea typeface="+mn-ea"/>
                <a:cs typeface="Calibri"/>
              </a:rPr>
              <a:pPr marL="0" indent="0" algn="l"/>
              <a:t>0</a:t>
            </a:fld>
            <a:endParaRPr lang="en-US" sz="1600" b="1" i="0" u="none" strike="noStrike">
              <a:solidFill>
                <a:schemeClr val="bg1"/>
              </a:solidFill>
              <a:latin typeface="Arial" panose="020B0604020202020204" pitchFamily="34" charset="0"/>
              <a:ea typeface="+mn-ea"/>
              <a:cs typeface="Arial" panose="020B0604020202020204" pitchFamily="34" charset="0"/>
            </a:endParaRPr>
          </a:p>
        </xdr:txBody>
      </xdr:sp>
    </xdr:grpSp>
    <xdr:clientData/>
  </xdr:twoCellAnchor>
  <xdr:twoCellAnchor editAs="absolute">
    <xdr:from>
      <xdr:col>0</xdr:col>
      <xdr:colOff>257176</xdr:colOff>
      <xdr:row>1</xdr:row>
      <xdr:rowOff>1</xdr:rowOff>
    </xdr:from>
    <xdr:to>
      <xdr:col>7</xdr:col>
      <xdr:colOff>285749</xdr:colOff>
      <xdr:row>4</xdr:row>
      <xdr:rowOff>19050</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257176" y="190501"/>
          <a:ext cx="4295773" cy="590549"/>
          <a:chOff x="257176" y="190501"/>
          <a:chExt cx="4295773" cy="590549"/>
        </a:xfrm>
      </xdr:grpSpPr>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752472" y="200025"/>
            <a:ext cx="3800477"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800" b="1">
                <a:solidFill>
                  <a:schemeClr val="bg1"/>
                </a:solidFill>
                <a:latin typeface="Arial" panose="020B0604020202020204" pitchFamily="34" charset="0"/>
                <a:cs typeface="Arial" panose="020B0604020202020204" pitchFamily="34" charset="0"/>
              </a:rPr>
              <a:t>Personal</a:t>
            </a:r>
            <a:r>
              <a:rPr lang="en-US" sz="1800" b="1" baseline="0">
                <a:solidFill>
                  <a:schemeClr val="bg1"/>
                </a:solidFill>
                <a:latin typeface="Arial" panose="020B0604020202020204" pitchFamily="34" charset="0"/>
                <a:cs typeface="Arial" panose="020B0604020202020204" pitchFamily="34" charset="0"/>
              </a:rPr>
              <a:t> Money Manager</a:t>
            </a:r>
            <a:endParaRPr lang="en-US" sz="1800" b="1">
              <a:solidFill>
                <a:schemeClr val="bg1"/>
              </a:solidFill>
              <a:latin typeface="Arial" panose="020B0604020202020204" pitchFamily="34" charset="0"/>
              <a:cs typeface="Arial" panose="020B0604020202020204" pitchFamily="34" charset="0"/>
            </a:endParaRPr>
          </a:p>
        </xdr:txBody>
      </xdr:sp>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752473" y="438150"/>
            <a:ext cx="3724277"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bg1">
                    <a:lumMod val="85000"/>
                  </a:schemeClr>
                </a:solidFill>
                <a:latin typeface="Arial" panose="020B0604020202020204" pitchFamily="34" charset="0"/>
                <a:cs typeface="Arial" panose="020B0604020202020204" pitchFamily="34" charset="0"/>
              </a:rPr>
              <a:t>Financial freedom without boundaries</a:t>
            </a:r>
          </a:p>
        </xdr:txBody>
      </xdr:sp>
      <xdr:pic>
        <xdr:nvPicPr>
          <xdr:cNvPr id="40" name="Picture 39">
            <a:extLst>
              <a:ext uri="{FF2B5EF4-FFF2-40B4-BE49-F238E27FC236}">
                <a16:creationId xmlns:a16="http://schemas.microsoft.com/office/drawing/2014/main" id="{00000000-0008-0000-0000-000028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57176" y="190501"/>
            <a:ext cx="590549" cy="590549"/>
          </a:xfrm>
          <a:prstGeom prst="rect">
            <a:avLst/>
          </a:prstGeom>
        </xdr:spPr>
      </xdr:pic>
    </xdr:grpSp>
    <xdr:clientData/>
  </xdr:twoCellAnchor>
  <xdr:twoCellAnchor editAs="absolute">
    <xdr:from>
      <xdr:col>0</xdr:col>
      <xdr:colOff>190502</xdr:colOff>
      <xdr:row>5</xdr:row>
      <xdr:rowOff>29133</xdr:rowOff>
    </xdr:from>
    <xdr:to>
      <xdr:col>4</xdr:col>
      <xdr:colOff>38102</xdr:colOff>
      <xdr:row>11</xdr:row>
      <xdr:rowOff>114301</xdr:rowOff>
    </xdr:to>
    <xdr:sp macro="" textlink="">
      <xdr:nvSpPr>
        <xdr:cNvPr id="3" name="Rectangle: Rounded Corners 2">
          <a:extLst>
            <a:ext uri="{FF2B5EF4-FFF2-40B4-BE49-F238E27FC236}">
              <a16:creationId xmlns:a16="http://schemas.microsoft.com/office/drawing/2014/main" id="{00000000-0008-0000-0000-000003000000}"/>
            </a:ext>
          </a:extLst>
        </xdr:cNvPr>
        <xdr:cNvSpPr/>
      </xdr:nvSpPr>
      <xdr:spPr>
        <a:xfrm>
          <a:off x="190502" y="981633"/>
          <a:ext cx="2286000" cy="1228168"/>
        </a:xfrm>
        <a:prstGeom prst="roundRect">
          <a:avLst>
            <a:gd name="adj" fmla="val 2991"/>
          </a:avLst>
        </a:prstGeom>
        <a:gradFill flip="none" rotWithShape="1">
          <a:gsLst>
            <a:gs pos="3000">
              <a:srgbClr val="2B3267"/>
            </a:gs>
            <a:gs pos="98000">
              <a:srgbClr val="181C3A"/>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absolute">
    <xdr:from>
      <xdr:col>23</xdr:col>
      <xdr:colOff>496166</xdr:colOff>
      <xdr:row>0</xdr:row>
      <xdr:rowOff>103911</xdr:rowOff>
    </xdr:from>
    <xdr:to>
      <xdr:col>25</xdr:col>
      <xdr:colOff>529070</xdr:colOff>
      <xdr:row>1</xdr:row>
      <xdr:rowOff>171450</xdr:rowOff>
    </xdr:to>
    <xdr:sp macro="" textlink="'Read Me'!B5">
      <xdr:nvSpPr>
        <xdr:cNvPr id="27" name="TextBox 26">
          <a:extLst>
            <a:ext uri="{FF2B5EF4-FFF2-40B4-BE49-F238E27FC236}">
              <a16:creationId xmlns:a16="http://schemas.microsoft.com/office/drawing/2014/main" id="{00000000-0008-0000-0000-00001B000000}"/>
            </a:ext>
          </a:extLst>
        </xdr:cNvPr>
        <xdr:cNvSpPr txBox="1"/>
      </xdr:nvSpPr>
      <xdr:spPr>
        <a:xfrm>
          <a:off x="14516966" y="103911"/>
          <a:ext cx="1252104" cy="2580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fld id="{7928A2DC-CC99-48C0-8335-6E432D776BCF}" type="TxLink">
            <a:rPr lang="en-US" sz="1000" b="0" i="0" u="none" strike="noStrike" baseline="0">
              <a:solidFill>
                <a:schemeClr val="bg1">
                  <a:lumMod val="65000"/>
                </a:schemeClr>
              </a:solidFill>
              <a:latin typeface="Calibri"/>
              <a:cs typeface="Calibri"/>
            </a:rPr>
            <a:pPr algn="r"/>
            <a:t>v1.2.1 | © 2022</a:t>
          </a:fld>
          <a:endParaRPr lang="en-US" sz="1000" b="0" baseline="0">
            <a:solidFill>
              <a:schemeClr val="bg1">
                <a:lumMod val="65000"/>
              </a:schemeClr>
            </a:solidFill>
          </a:endParaRPr>
        </a:p>
      </xdr:txBody>
    </xdr:sp>
    <xdr:clientData/>
  </xdr:twoCellAnchor>
  <xdr:twoCellAnchor editAs="absolute">
    <xdr:from>
      <xdr:col>17</xdr:col>
      <xdr:colOff>542925</xdr:colOff>
      <xdr:row>15</xdr:row>
      <xdr:rowOff>85725</xdr:rowOff>
    </xdr:from>
    <xdr:to>
      <xdr:col>25</xdr:col>
      <xdr:colOff>537211</xdr:colOff>
      <xdr:row>37</xdr:row>
      <xdr:rowOff>133350</xdr:rowOff>
    </xdr:to>
    <xdr:sp macro="" textlink="">
      <xdr:nvSpPr>
        <xdr:cNvPr id="37" name="Rectangle: Rounded Corners 36">
          <a:extLst>
            <a:ext uri="{FF2B5EF4-FFF2-40B4-BE49-F238E27FC236}">
              <a16:creationId xmlns:a16="http://schemas.microsoft.com/office/drawing/2014/main" id="{00000000-0008-0000-0000-000025000000}"/>
            </a:ext>
          </a:extLst>
        </xdr:cNvPr>
        <xdr:cNvSpPr/>
      </xdr:nvSpPr>
      <xdr:spPr>
        <a:xfrm>
          <a:off x="10906125" y="2943225"/>
          <a:ext cx="4871086" cy="4286250"/>
        </a:xfrm>
        <a:prstGeom prst="roundRect">
          <a:avLst>
            <a:gd name="adj" fmla="val 1466"/>
          </a:avLst>
        </a:prstGeom>
        <a:solidFill>
          <a:srgbClr val="181C3A"/>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absolute">
    <xdr:from>
      <xdr:col>4</xdr:col>
      <xdr:colOff>114301</xdr:colOff>
      <xdr:row>5</xdr:row>
      <xdr:rowOff>29131</xdr:rowOff>
    </xdr:from>
    <xdr:to>
      <xdr:col>12</xdr:col>
      <xdr:colOff>476250</xdr:colOff>
      <xdr:row>25</xdr:row>
      <xdr:rowOff>9525</xdr:rowOff>
    </xdr:to>
    <xdr:sp macro="" textlink="">
      <xdr:nvSpPr>
        <xdr:cNvPr id="39" name="Rectangle: Rounded Corners 38">
          <a:extLst>
            <a:ext uri="{FF2B5EF4-FFF2-40B4-BE49-F238E27FC236}">
              <a16:creationId xmlns:a16="http://schemas.microsoft.com/office/drawing/2014/main" id="{00000000-0008-0000-0000-000027000000}"/>
            </a:ext>
          </a:extLst>
        </xdr:cNvPr>
        <xdr:cNvSpPr/>
      </xdr:nvSpPr>
      <xdr:spPr>
        <a:xfrm>
          <a:off x="2552701" y="981631"/>
          <a:ext cx="5238749" cy="3790394"/>
        </a:xfrm>
        <a:prstGeom prst="roundRect">
          <a:avLst>
            <a:gd name="adj" fmla="val 1282"/>
          </a:avLst>
        </a:prstGeom>
        <a:solidFill>
          <a:srgbClr val="181C3A"/>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absolute">
    <xdr:from>
      <xdr:col>4</xdr:col>
      <xdr:colOff>130548</xdr:colOff>
      <xdr:row>5</xdr:row>
      <xdr:rowOff>38661</xdr:rowOff>
    </xdr:from>
    <xdr:to>
      <xdr:col>12</xdr:col>
      <xdr:colOff>428625</xdr:colOff>
      <xdr:row>6</xdr:row>
      <xdr:rowOff>152401</xdr:rowOff>
    </xdr:to>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2568948" y="991161"/>
          <a:ext cx="5174877" cy="3042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200" b="1">
              <a:solidFill>
                <a:srgbClr val="00D9FC"/>
              </a:solidFill>
              <a:latin typeface="+mn-lt"/>
              <a:cs typeface="Arial" panose="020B0604020202020204" pitchFamily="34" charset="0"/>
            </a:rPr>
            <a:t>Cash on hand</a:t>
          </a:r>
          <a:r>
            <a:rPr lang="en-US" sz="1200" b="1">
              <a:solidFill>
                <a:schemeClr val="bg1">
                  <a:lumMod val="75000"/>
                </a:schemeClr>
              </a:solidFill>
              <a:latin typeface="+mn-lt"/>
              <a:cs typeface="Arial" panose="020B0604020202020204" pitchFamily="34" charset="0"/>
            </a:rPr>
            <a:t> </a:t>
          </a:r>
          <a:r>
            <a:rPr lang="en-US" sz="1100" b="0">
              <a:solidFill>
                <a:schemeClr val="bg1">
                  <a:lumMod val="75000"/>
                </a:schemeClr>
              </a:solidFill>
              <a:latin typeface="+mn-lt"/>
              <a:cs typeface="Arial" panose="020B0604020202020204" pitchFamily="34" charset="0"/>
            </a:rPr>
            <a:t>over</a:t>
          </a:r>
          <a:r>
            <a:rPr lang="en-US" sz="1100" b="0" baseline="0">
              <a:solidFill>
                <a:schemeClr val="bg1">
                  <a:lumMod val="75000"/>
                </a:schemeClr>
              </a:solidFill>
              <a:latin typeface="+mn-lt"/>
              <a:cs typeface="Arial" panose="020B0604020202020204" pitchFamily="34" charset="0"/>
            </a:rPr>
            <a:t> </a:t>
          </a:r>
          <a:r>
            <a:rPr lang="en-US" sz="1100" b="0">
              <a:solidFill>
                <a:schemeClr val="bg1">
                  <a:lumMod val="75000"/>
                </a:schemeClr>
              </a:solidFill>
              <a:latin typeface="+mn-lt"/>
              <a:cs typeface="Arial" panose="020B0604020202020204" pitchFamily="34" charset="0"/>
            </a:rPr>
            <a:t>the</a:t>
          </a:r>
          <a:r>
            <a:rPr lang="en-US" sz="1100" b="0" baseline="0">
              <a:solidFill>
                <a:schemeClr val="bg1">
                  <a:lumMod val="75000"/>
                </a:schemeClr>
              </a:solidFill>
              <a:latin typeface="+mn-lt"/>
              <a:cs typeface="Arial" panose="020B0604020202020204" pitchFamily="34" charset="0"/>
            </a:rPr>
            <a:t> period of time.</a:t>
          </a:r>
          <a:endParaRPr lang="en-US" sz="1100" b="0">
            <a:solidFill>
              <a:schemeClr val="bg1">
                <a:lumMod val="75000"/>
              </a:schemeClr>
            </a:solidFill>
            <a:latin typeface="+mn-lt"/>
            <a:cs typeface="Arial" panose="020B0604020202020204" pitchFamily="34" charset="0"/>
          </a:endParaRPr>
        </a:p>
      </xdr:txBody>
    </xdr:sp>
    <xdr:clientData/>
  </xdr:twoCellAnchor>
  <xdr:twoCellAnchor editAs="absolute">
    <xdr:from>
      <xdr:col>0</xdr:col>
      <xdr:colOff>190502</xdr:colOff>
      <xdr:row>25</xdr:row>
      <xdr:rowOff>76200</xdr:rowOff>
    </xdr:from>
    <xdr:to>
      <xdr:col>4</xdr:col>
      <xdr:colOff>38102</xdr:colOff>
      <xdr:row>37</xdr:row>
      <xdr:rowOff>120015</xdr:rowOff>
    </xdr:to>
    <xdr:sp macro="" textlink="">
      <xdr:nvSpPr>
        <xdr:cNvPr id="42" name="Rectangle: Rounded Corners 41">
          <a:extLst>
            <a:ext uri="{FF2B5EF4-FFF2-40B4-BE49-F238E27FC236}">
              <a16:creationId xmlns:a16="http://schemas.microsoft.com/office/drawing/2014/main" id="{00000000-0008-0000-0000-00002A000000}"/>
            </a:ext>
          </a:extLst>
        </xdr:cNvPr>
        <xdr:cNvSpPr/>
      </xdr:nvSpPr>
      <xdr:spPr>
        <a:xfrm>
          <a:off x="190502" y="4838700"/>
          <a:ext cx="2286000" cy="2377440"/>
        </a:xfrm>
        <a:prstGeom prst="roundRect">
          <a:avLst>
            <a:gd name="adj" fmla="val 1989"/>
          </a:avLst>
        </a:prstGeom>
        <a:solidFill>
          <a:srgbClr val="181C3A"/>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absolute">
    <xdr:from>
      <xdr:col>0</xdr:col>
      <xdr:colOff>171451</xdr:colOff>
      <xdr:row>25</xdr:row>
      <xdr:rowOff>95250</xdr:rowOff>
    </xdr:from>
    <xdr:to>
      <xdr:col>3</xdr:col>
      <xdr:colOff>476250</xdr:colOff>
      <xdr:row>26</xdr:row>
      <xdr:rowOff>180975</xdr:rowOff>
    </xdr:to>
    <xdr:sp macro="" textlink="">
      <xdr:nvSpPr>
        <xdr:cNvPr id="43" name="TextBox 42">
          <a:extLst>
            <a:ext uri="{FF2B5EF4-FFF2-40B4-BE49-F238E27FC236}">
              <a16:creationId xmlns:a16="http://schemas.microsoft.com/office/drawing/2014/main" id="{00000000-0008-0000-0000-00002B000000}"/>
            </a:ext>
          </a:extLst>
        </xdr:cNvPr>
        <xdr:cNvSpPr txBox="1"/>
      </xdr:nvSpPr>
      <xdr:spPr>
        <a:xfrm>
          <a:off x="171451" y="4857750"/>
          <a:ext cx="2133599"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bg1">
                  <a:lumMod val="75000"/>
                </a:schemeClr>
              </a:solidFill>
              <a:latin typeface="+mn-lt"/>
              <a:cs typeface="Arial" panose="020B0604020202020204" pitchFamily="34" charset="0"/>
            </a:rPr>
            <a:t>Select</a:t>
          </a:r>
          <a:r>
            <a:rPr lang="en-US" sz="1100" b="0" baseline="0">
              <a:solidFill>
                <a:schemeClr val="bg1">
                  <a:lumMod val="75000"/>
                </a:schemeClr>
              </a:solidFill>
              <a:latin typeface="+mn-lt"/>
              <a:cs typeface="Arial" panose="020B0604020202020204" pitchFamily="34" charset="0"/>
            </a:rPr>
            <a:t> Month</a:t>
          </a:r>
          <a:endParaRPr lang="en-US" sz="1100" b="0">
            <a:solidFill>
              <a:schemeClr val="bg1">
                <a:lumMod val="75000"/>
              </a:schemeClr>
            </a:solidFill>
            <a:latin typeface="+mn-lt"/>
            <a:cs typeface="Arial" panose="020B0604020202020204" pitchFamily="34" charset="0"/>
          </a:endParaRPr>
        </a:p>
      </xdr:txBody>
    </xdr:sp>
    <xdr:clientData/>
  </xdr:twoCellAnchor>
  <xdr:twoCellAnchor editAs="absolute">
    <xdr:from>
      <xdr:col>0</xdr:col>
      <xdr:colOff>190502</xdr:colOff>
      <xdr:row>11</xdr:row>
      <xdr:rowOff>180974</xdr:rowOff>
    </xdr:from>
    <xdr:to>
      <xdr:col>4</xdr:col>
      <xdr:colOff>38102</xdr:colOff>
      <xdr:row>25</xdr:row>
      <xdr:rowOff>9525</xdr:rowOff>
    </xdr:to>
    <xdr:sp macro="" textlink="">
      <xdr:nvSpPr>
        <xdr:cNvPr id="47" name="Rectangle: Rounded Corners 46">
          <a:extLst>
            <a:ext uri="{FF2B5EF4-FFF2-40B4-BE49-F238E27FC236}">
              <a16:creationId xmlns:a16="http://schemas.microsoft.com/office/drawing/2014/main" id="{00000000-0008-0000-0000-00002F000000}"/>
            </a:ext>
          </a:extLst>
        </xdr:cNvPr>
        <xdr:cNvSpPr/>
      </xdr:nvSpPr>
      <xdr:spPr>
        <a:xfrm>
          <a:off x="190502" y="2276474"/>
          <a:ext cx="2286000" cy="2495551"/>
        </a:xfrm>
        <a:prstGeom prst="roundRect">
          <a:avLst>
            <a:gd name="adj" fmla="val 3449"/>
          </a:avLst>
        </a:prstGeom>
        <a:solidFill>
          <a:srgbClr val="181C3A"/>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absolute">
    <xdr:from>
      <xdr:col>0</xdr:col>
      <xdr:colOff>222801</xdr:colOff>
      <xdr:row>12</xdr:row>
      <xdr:rowOff>14568</xdr:rowOff>
    </xdr:from>
    <xdr:to>
      <xdr:col>4</xdr:col>
      <xdr:colOff>89453</xdr:colOff>
      <xdr:row>13</xdr:row>
      <xdr:rowOff>109258</xdr:rowOff>
    </xdr:to>
    <xdr:sp macro="" textlink="">
      <xdr:nvSpPr>
        <xdr:cNvPr id="48" name="TextBox 47">
          <a:extLst>
            <a:ext uri="{FF2B5EF4-FFF2-40B4-BE49-F238E27FC236}">
              <a16:creationId xmlns:a16="http://schemas.microsoft.com/office/drawing/2014/main" id="{00000000-0008-0000-0000-000030000000}"/>
            </a:ext>
          </a:extLst>
        </xdr:cNvPr>
        <xdr:cNvSpPr txBox="1"/>
      </xdr:nvSpPr>
      <xdr:spPr>
        <a:xfrm>
          <a:off x="222801" y="2300568"/>
          <a:ext cx="2318304" cy="285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bg1">
                  <a:lumMod val="75000"/>
                </a:schemeClr>
              </a:solidFill>
              <a:latin typeface="+mn-lt"/>
              <a:cs typeface="Arial" panose="020B0604020202020204" pitchFamily="34" charset="0"/>
            </a:rPr>
            <a:t>% Composition</a:t>
          </a:r>
          <a:r>
            <a:rPr lang="en-US" sz="1100" b="0" baseline="0">
              <a:solidFill>
                <a:schemeClr val="bg1">
                  <a:lumMod val="75000"/>
                </a:schemeClr>
              </a:solidFill>
              <a:latin typeface="+mn-lt"/>
              <a:cs typeface="Arial" panose="020B0604020202020204" pitchFamily="34" charset="0"/>
            </a:rPr>
            <a:t> of </a:t>
          </a:r>
          <a:r>
            <a:rPr lang="en-US" sz="1100" b="0">
              <a:solidFill>
                <a:schemeClr val="bg1">
                  <a:lumMod val="75000"/>
                </a:schemeClr>
              </a:solidFill>
              <a:latin typeface="+mn-lt"/>
              <a:cs typeface="Arial" panose="020B0604020202020204" pitchFamily="34" charset="0"/>
            </a:rPr>
            <a:t>Envelope</a:t>
          </a:r>
          <a:r>
            <a:rPr lang="en-US" sz="1100" b="0" baseline="0">
              <a:solidFill>
                <a:schemeClr val="bg1">
                  <a:lumMod val="75000"/>
                </a:schemeClr>
              </a:solidFill>
              <a:latin typeface="+mn-lt"/>
              <a:cs typeface="Arial" panose="020B0604020202020204" pitchFamily="34" charset="0"/>
            </a:rPr>
            <a:t> System</a:t>
          </a:r>
          <a:endParaRPr lang="en-US" sz="1100" b="0">
            <a:solidFill>
              <a:schemeClr val="bg1">
                <a:lumMod val="75000"/>
              </a:schemeClr>
            </a:solidFill>
            <a:latin typeface="+mn-lt"/>
            <a:cs typeface="Arial" panose="020B0604020202020204" pitchFamily="34" charset="0"/>
          </a:endParaRPr>
        </a:p>
      </xdr:txBody>
    </xdr:sp>
    <xdr:clientData/>
  </xdr:twoCellAnchor>
  <xdr:twoCellAnchor editAs="absolute">
    <xdr:from>
      <xdr:col>4</xdr:col>
      <xdr:colOff>114302</xdr:colOff>
      <xdr:row>25</xdr:row>
      <xdr:rowOff>76200</xdr:rowOff>
    </xdr:from>
    <xdr:to>
      <xdr:col>12</xdr:col>
      <xdr:colOff>466725</xdr:colOff>
      <xdr:row>37</xdr:row>
      <xdr:rowOff>120015</xdr:rowOff>
    </xdr:to>
    <xdr:sp macro="" textlink="">
      <xdr:nvSpPr>
        <xdr:cNvPr id="51" name="Rectangle: Rounded Corners 50">
          <a:extLst>
            <a:ext uri="{FF2B5EF4-FFF2-40B4-BE49-F238E27FC236}">
              <a16:creationId xmlns:a16="http://schemas.microsoft.com/office/drawing/2014/main" id="{00000000-0008-0000-0000-000033000000}"/>
            </a:ext>
          </a:extLst>
        </xdr:cNvPr>
        <xdr:cNvSpPr/>
      </xdr:nvSpPr>
      <xdr:spPr>
        <a:xfrm>
          <a:off x="2552702" y="4838700"/>
          <a:ext cx="5229223" cy="2377440"/>
        </a:xfrm>
        <a:prstGeom prst="roundRect">
          <a:avLst>
            <a:gd name="adj" fmla="val 1330"/>
          </a:avLst>
        </a:prstGeom>
        <a:solidFill>
          <a:srgbClr val="181C3A"/>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absolute">
    <xdr:from>
      <xdr:col>0</xdr:col>
      <xdr:colOff>250358</xdr:colOff>
      <xdr:row>8</xdr:row>
      <xdr:rowOff>180976</xdr:rowOff>
    </xdr:from>
    <xdr:to>
      <xdr:col>2</xdr:col>
      <xdr:colOff>144698</xdr:colOff>
      <xdr:row>11</xdr:row>
      <xdr:rowOff>92346</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250358" y="1704976"/>
          <a:ext cx="1113540" cy="482870"/>
          <a:chOff x="323839" y="1057276"/>
          <a:chExt cx="1113540" cy="482870"/>
        </a:xfrm>
      </xdr:grpSpPr>
      <xdr:sp macro="" textlink="">
        <xdr:nvSpPr>
          <xdr:cNvPr id="54" name="TextBox 53">
            <a:extLst>
              <a:ext uri="{FF2B5EF4-FFF2-40B4-BE49-F238E27FC236}">
                <a16:creationId xmlns:a16="http://schemas.microsoft.com/office/drawing/2014/main" id="{00000000-0008-0000-0000-000036000000}"/>
              </a:ext>
            </a:extLst>
          </xdr:cNvPr>
          <xdr:cNvSpPr txBox="1"/>
        </xdr:nvSpPr>
        <xdr:spPr>
          <a:xfrm>
            <a:off x="340099" y="1057276"/>
            <a:ext cx="109728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000" b="1">
                <a:solidFill>
                  <a:schemeClr val="bg1">
                    <a:lumMod val="75000"/>
                  </a:schemeClr>
                </a:solidFill>
                <a:latin typeface="Arial" panose="020B0604020202020204" pitchFamily="34" charset="0"/>
                <a:cs typeface="Arial" panose="020B0604020202020204" pitchFamily="34" charset="0"/>
              </a:rPr>
              <a:t>Money</a:t>
            </a:r>
            <a:r>
              <a:rPr lang="en-US" sz="1000" b="1" baseline="0">
                <a:solidFill>
                  <a:schemeClr val="bg1">
                    <a:lumMod val="75000"/>
                  </a:schemeClr>
                </a:solidFill>
                <a:latin typeface="Arial" panose="020B0604020202020204" pitchFamily="34" charset="0"/>
                <a:cs typeface="Arial" panose="020B0604020202020204" pitchFamily="34" charset="0"/>
              </a:rPr>
              <a:t> In</a:t>
            </a:r>
            <a:endParaRPr lang="en-US" sz="1000" b="1">
              <a:solidFill>
                <a:schemeClr val="bg1">
                  <a:lumMod val="75000"/>
                </a:schemeClr>
              </a:solidFill>
              <a:latin typeface="Arial" panose="020B0604020202020204" pitchFamily="34" charset="0"/>
              <a:cs typeface="Arial" panose="020B0604020202020204" pitchFamily="34" charset="0"/>
            </a:endParaRPr>
          </a:p>
        </xdr:txBody>
      </xdr:sp>
      <xdr:sp macro="" textlink="Analysis!L7">
        <xdr:nvSpPr>
          <xdr:cNvPr id="55" name="TextBox 54">
            <a:extLst>
              <a:ext uri="{FF2B5EF4-FFF2-40B4-BE49-F238E27FC236}">
                <a16:creationId xmlns:a16="http://schemas.microsoft.com/office/drawing/2014/main" id="{00000000-0008-0000-0000-000037000000}"/>
              </a:ext>
            </a:extLst>
          </xdr:cNvPr>
          <xdr:cNvSpPr txBox="1"/>
        </xdr:nvSpPr>
        <xdr:spPr>
          <a:xfrm>
            <a:off x="323839" y="1265826"/>
            <a:ext cx="109728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B1467B63-FB7C-4E12-B468-79CDA0337B55}" type="TxLink">
              <a:rPr lang="en-US" sz="1600" b="1" i="0" u="none" strike="noStrike">
                <a:solidFill>
                  <a:srgbClr val="00D997"/>
                </a:solidFill>
                <a:latin typeface="Calibri"/>
                <a:cs typeface="Calibri"/>
              </a:rPr>
              <a:pPr algn="l"/>
              <a:t>60,000</a:t>
            </a:fld>
            <a:endParaRPr lang="en-US" sz="3200" b="1">
              <a:solidFill>
                <a:srgbClr val="00D997"/>
              </a:solidFill>
              <a:latin typeface="Arial" panose="020B0604020202020204" pitchFamily="34" charset="0"/>
              <a:cs typeface="Arial" panose="020B0604020202020204" pitchFamily="34" charset="0"/>
            </a:endParaRPr>
          </a:p>
        </xdr:txBody>
      </xdr:sp>
    </xdr:grpSp>
    <xdr:clientData/>
  </xdr:twoCellAnchor>
  <xdr:twoCellAnchor editAs="absolute">
    <xdr:from>
      <xdr:col>2</xdr:col>
      <xdr:colOff>146945</xdr:colOff>
      <xdr:row>9</xdr:row>
      <xdr:rowOff>1</xdr:rowOff>
    </xdr:from>
    <xdr:to>
      <xdr:col>4</xdr:col>
      <xdr:colOff>41285</xdr:colOff>
      <xdr:row>11</xdr:row>
      <xdr:rowOff>101871</xdr:rowOff>
    </xdr:to>
    <xdr:grpSp>
      <xdr:nvGrpSpPr>
        <xdr:cNvPr id="7" name="Group 6">
          <a:extLst>
            <a:ext uri="{FF2B5EF4-FFF2-40B4-BE49-F238E27FC236}">
              <a16:creationId xmlns:a16="http://schemas.microsoft.com/office/drawing/2014/main" id="{00000000-0008-0000-0000-000007000000}"/>
            </a:ext>
          </a:extLst>
        </xdr:cNvPr>
        <xdr:cNvGrpSpPr/>
      </xdr:nvGrpSpPr>
      <xdr:grpSpPr>
        <a:xfrm>
          <a:off x="1366145" y="1714501"/>
          <a:ext cx="1113540" cy="482870"/>
          <a:chOff x="1447789" y="1047751"/>
          <a:chExt cx="1113540" cy="482870"/>
        </a:xfrm>
      </xdr:grpSpPr>
      <xdr:sp macro="" textlink="">
        <xdr:nvSpPr>
          <xdr:cNvPr id="60" name="TextBox 59">
            <a:extLst>
              <a:ext uri="{FF2B5EF4-FFF2-40B4-BE49-F238E27FC236}">
                <a16:creationId xmlns:a16="http://schemas.microsoft.com/office/drawing/2014/main" id="{00000000-0008-0000-0000-00003C000000}"/>
              </a:ext>
            </a:extLst>
          </xdr:cNvPr>
          <xdr:cNvSpPr txBox="1"/>
        </xdr:nvSpPr>
        <xdr:spPr>
          <a:xfrm>
            <a:off x="1464049" y="1047751"/>
            <a:ext cx="109728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000" b="1">
                <a:solidFill>
                  <a:schemeClr val="bg1">
                    <a:lumMod val="75000"/>
                  </a:schemeClr>
                </a:solidFill>
                <a:latin typeface="Arial" panose="020B0604020202020204" pitchFamily="34" charset="0"/>
                <a:cs typeface="Arial" panose="020B0604020202020204" pitchFamily="34" charset="0"/>
              </a:rPr>
              <a:t>Money</a:t>
            </a:r>
            <a:r>
              <a:rPr lang="en-US" sz="1000" b="1" baseline="0">
                <a:solidFill>
                  <a:schemeClr val="bg1">
                    <a:lumMod val="75000"/>
                  </a:schemeClr>
                </a:solidFill>
                <a:latin typeface="Arial" panose="020B0604020202020204" pitchFamily="34" charset="0"/>
                <a:cs typeface="Arial" panose="020B0604020202020204" pitchFamily="34" charset="0"/>
              </a:rPr>
              <a:t> Out</a:t>
            </a:r>
            <a:endParaRPr lang="en-US" sz="1000" b="1">
              <a:solidFill>
                <a:schemeClr val="bg1">
                  <a:lumMod val="75000"/>
                </a:schemeClr>
              </a:solidFill>
              <a:latin typeface="Arial" panose="020B0604020202020204" pitchFamily="34" charset="0"/>
              <a:cs typeface="Arial" panose="020B0604020202020204" pitchFamily="34" charset="0"/>
            </a:endParaRPr>
          </a:p>
        </xdr:txBody>
      </xdr:sp>
      <xdr:sp macro="" textlink="Analysis!L8">
        <xdr:nvSpPr>
          <xdr:cNvPr id="61" name="TextBox 60">
            <a:extLst>
              <a:ext uri="{FF2B5EF4-FFF2-40B4-BE49-F238E27FC236}">
                <a16:creationId xmlns:a16="http://schemas.microsoft.com/office/drawing/2014/main" id="{00000000-0008-0000-0000-00003D000000}"/>
              </a:ext>
            </a:extLst>
          </xdr:cNvPr>
          <xdr:cNvSpPr txBox="1"/>
        </xdr:nvSpPr>
        <xdr:spPr>
          <a:xfrm>
            <a:off x="1447789" y="1256301"/>
            <a:ext cx="109728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fld id="{3BB56393-ABD5-4ECF-88D7-93C784971328}" type="TxLink">
              <a:rPr lang="en-US" sz="1600" b="1" i="0" u="none" strike="noStrike">
                <a:solidFill>
                  <a:srgbClr val="DF198E"/>
                </a:solidFill>
                <a:latin typeface="Calibri"/>
                <a:cs typeface="Calibri"/>
              </a:rPr>
              <a:pPr algn="r"/>
              <a:t>5,000</a:t>
            </a:fld>
            <a:endParaRPr lang="en-US" sz="1600" b="1">
              <a:solidFill>
                <a:srgbClr val="DF198E"/>
              </a:solidFill>
              <a:latin typeface="Arial" panose="020B0604020202020204" pitchFamily="34" charset="0"/>
              <a:cs typeface="Arial" panose="020B0604020202020204" pitchFamily="34" charset="0"/>
            </a:endParaRPr>
          </a:p>
        </xdr:txBody>
      </xdr:sp>
    </xdr:grpSp>
    <xdr:clientData/>
  </xdr:twoCellAnchor>
  <xdr:twoCellAnchor editAs="absolute">
    <xdr:from>
      <xdr:col>0</xdr:col>
      <xdr:colOff>276143</xdr:colOff>
      <xdr:row>6</xdr:row>
      <xdr:rowOff>5794</xdr:rowOff>
    </xdr:from>
    <xdr:to>
      <xdr:col>2</xdr:col>
      <xdr:colOff>525352</xdr:colOff>
      <xdr:row>9</xdr:row>
      <xdr:rowOff>26058</xdr:rowOff>
    </xdr:to>
    <xdr:grpSp>
      <xdr:nvGrpSpPr>
        <xdr:cNvPr id="62" name="Group 61">
          <a:extLst>
            <a:ext uri="{FF2B5EF4-FFF2-40B4-BE49-F238E27FC236}">
              <a16:creationId xmlns:a16="http://schemas.microsoft.com/office/drawing/2014/main" id="{00000000-0008-0000-0000-00003E000000}"/>
            </a:ext>
          </a:extLst>
        </xdr:cNvPr>
        <xdr:cNvGrpSpPr/>
      </xdr:nvGrpSpPr>
      <xdr:grpSpPr>
        <a:xfrm>
          <a:off x="276143" y="1148794"/>
          <a:ext cx="1468409" cy="591764"/>
          <a:chOff x="292474" y="1739153"/>
          <a:chExt cx="2305431" cy="674069"/>
        </a:xfrm>
      </xdr:grpSpPr>
      <xdr:sp macro="" textlink="">
        <xdr:nvSpPr>
          <xdr:cNvPr id="63" name="TextBox 62">
            <a:extLst>
              <a:ext uri="{FF2B5EF4-FFF2-40B4-BE49-F238E27FC236}">
                <a16:creationId xmlns:a16="http://schemas.microsoft.com/office/drawing/2014/main" id="{00000000-0008-0000-0000-00003F000000}"/>
              </a:ext>
            </a:extLst>
          </xdr:cNvPr>
          <xdr:cNvSpPr txBox="1"/>
        </xdr:nvSpPr>
        <xdr:spPr>
          <a:xfrm>
            <a:off x="311905" y="1739153"/>
            <a:ext cx="2286000" cy="4157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200" b="1">
                <a:solidFill>
                  <a:schemeClr val="bg1">
                    <a:lumMod val="75000"/>
                  </a:schemeClr>
                </a:solidFill>
                <a:latin typeface="Arial" panose="020B0604020202020204" pitchFamily="34" charset="0"/>
                <a:cs typeface="Arial" panose="020B0604020202020204" pitchFamily="34" charset="0"/>
              </a:rPr>
              <a:t>Balance</a:t>
            </a:r>
            <a:endParaRPr lang="en-US" sz="1400" b="1">
              <a:solidFill>
                <a:schemeClr val="bg1">
                  <a:lumMod val="75000"/>
                </a:schemeClr>
              </a:solidFill>
              <a:latin typeface="Arial" panose="020B0604020202020204" pitchFamily="34" charset="0"/>
              <a:cs typeface="Arial" panose="020B0604020202020204" pitchFamily="34" charset="0"/>
            </a:endParaRPr>
          </a:p>
        </xdr:txBody>
      </xdr:sp>
      <xdr:sp macro="" textlink="Analysis!L9">
        <xdr:nvSpPr>
          <xdr:cNvPr id="64" name="TextBox 63">
            <a:extLst>
              <a:ext uri="{FF2B5EF4-FFF2-40B4-BE49-F238E27FC236}">
                <a16:creationId xmlns:a16="http://schemas.microsoft.com/office/drawing/2014/main" id="{00000000-0008-0000-0000-000040000000}"/>
              </a:ext>
            </a:extLst>
          </xdr:cNvPr>
          <xdr:cNvSpPr txBox="1"/>
        </xdr:nvSpPr>
        <xdr:spPr>
          <a:xfrm>
            <a:off x="292474" y="2012175"/>
            <a:ext cx="2286000" cy="401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3D3BE6CA-DF2B-4F14-9897-92D3FE6C99D7}" type="TxLink">
              <a:rPr lang="en-US" sz="2600" b="1" i="0" u="none" strike="noStrike">
                <a:solidFill>
                  <a:srgbClr val="00D9FC"/>
                </a:solidFill>
                <a:latin typeface="Calibri"/>
                <a:cs typeface="Calibri"/>
              </a:rPr>
              <a:pPr algn="l"/>
              <a:t>55,000</a:t>
            </a:fld>
            <a:endParaRPr lang="en-US" sz="2600" b="1">
              <a:solidFill>
                <a:srgbClr val="00D9FC"/>
              </a:solidFill>
              <a:latin typeface="Arial" panose="020B0604020202020204" pitchFamily="34" charset="0"/>
              <a:cs typeface="Arial" panose="020B0604020202020204" pitchFamily="34" charset="0"/>
            </a:endParaRPr>
          </a:p>
        </xdr:txBody>
      </xdr:sp>
    </xdr:grpSp>
    <xdr:clientData/>
  </xdr:twoCellAnchor>
  <xdr:twoCellAnchor editAs="absolute">
    <xdr:from>
      <xdr:col>1</xdr:col>
      <xdr:colOff>410770</xdr:colOff>
      <xdr:row>13</xdr:row>
      <xdr:rowOff>92622</xdr:rowOff>
    </xdr:from>
    <xdr:to>
      <xdr:col>3</xdr:col>
      <xdr:colOff>567933</xdr:colOff>
      <xdr:row>15</xdr:row>
      <xdr:rowOff>185967</xdr:rowOff>
    </xdr:to>
    <xdr:grpSp>
      <xdr:nvGrpSpPr>
        <xdr:cNvPr id="18" name="Group 17">
          <a:extLst>
            <a:ext uri="{FF2B5EF4-FFF2-40B4-BE49-F238E27FC236}">
              <a16:creationId xmlns:a16="http://schemas.microsoft.com/office/drawing/2014/main" id="{00000000-0008-0000-0000-000012000000}"/>
            </a:ext>
          </a:extLst>
        </xdr:cNvPr>
        <xdr:cNvGrpSpPr/>
      </xdr:nvGrpSpPr>
      <xdr:grpSpPr>
        <a:xfrm>
          <a:off x="1020370" y="2569122"/>
          <a:ext cx="1376363" cy="474345"/>
          <a:chOff x="1021684" y="2569122"/>
          <a:chExt cx="1378990" cy="474345"/>
        </a:xfrm>
      </xdr:grpSpPr>
      <xdr:sp macro="" textlink="Settings!G7">
        <xdr:nvSpPr>
          <xdr:cNvPr id="56" name="TextBox 55">
            <a:extLst>
              <a:ext uri="{FF2B5EF4-FFF2-40B4-BE49-F238E27FC236}">
                <a16:creationId xmlns:a16="http://schemas.microsoft.com/office/drawing/2014/main" id="{00000000-0008-0000-0000-000038000000}"/>
              </a:ext>
            </a:extLst>
          </xdr:cNvPr>
          <xdr:cNvSpPr txBox="1"/>
        </xdr:nvSpPr>
        <xdr:spPr>
          <a:xfrm>
            <a:off x="1021684" y="2569122"/>
            <a:ext cx="137899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E20F439F-0FC5-4833-B430-E0850562978E}" type="TxLink">
              <a:rPr lang="en-US" sz="1100" b="0" i="0" u="none" strike="noStrike">
                <a:solidFill>
                  <a:schemeClr val="bg1">
                    <a:lumMod val="75000"/>
                  </a:schemeClr>
                </a:solidFill>
                <a:latin typeface="Calibri"/>
                <a:cs typeface="Calibri"/>
              </a:rPr>
              <a:pPr algn="l"/>
              <a:t>Needs</a:t>
            </a:fld>
            <a:endParaRPr lang="en-US" sz="1000" b="0">
              <a:solidFill>
                <a:schemeClr val="bg1">
                  <a:lumMod val="75000"/>
                </a:schemeClr>
              </a:solidFill>
              <a:latin typeface="Arial" panose="020B0604020202020204" pitchFamily="34" charset="0"/>
              <a:cs typeface="Arial" panose="020B0604020202020204" pitchFamily="34" charset="0"/>
            </a:endParaRPr>
          </a:p>
        </xdr:txBody>
      </xdr:sp>
      <xdr:sp macro="" textlink="Analysis!$R$18">
        <xdr:nvSpPr>
          <xdr:cNvPr id="67" name="TextBox 66">
            <a:extLst>
              <a:ext uri="{FF2B5EF4-FFF2-40B4-BE49-F238E27FC236}">
                <a16:creationId xmlns:a16="http://schemas.microsoft.com/office/drawing/2014/main" id="{00000000-0008-0000-0000-000043000000}"/>
              </a:ext>
            </a:extLst>
          </xdr:cNvPr>
          <xdr:cNvSpPr txBox="1"/>
        </xdr:nvSpPr>
        <xdr:spPr>
          <a:xfrm>
            <a:off x="1021684" y="2769147"/>
            <a:ext cx="137899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C7EFA37D-6369-48F1-BCFD-5681D16F7BE3}" type="TxLink">
              <a:rPr lang="en-US" sz="1400" b="1" i="0" u="none" strike="noStrike">
                <a:solidFill>
                  <a:srgbClr val="DF198E"/>
                </a:solidFill>
                <a:latin typeface="Calibri"/>
                <a:cs typeface="Calibri"/>
              </a:rPr>
              <a:pPr algn="l"/>
              <a:t>5,000</a:t>
            </a:fld>
            <a:endParaRPr lang="en-US" sz="1100" b="1">
              <a:solidFill>
                <a:srgbClr val="DF198E"/>
              </a:solidFill>
              <a:latin typeface="Arial" panose="020B0604020202020204" pitchFamily="34" charset="0"/>
              <a:cs typeface="Arial" panose="020B0604020202020204" pitchFamily="34" charset="0"/>
            </a:endParaRPr>
          </a:p>
        </xdr:txBody>
      </xdr:sp>
    </xdr:grpSp>
    <xdr:clientData/>
  </xdr:twoCellAnchor>
  <xdr:twoCellAnchor editAs="absolute">
    <xdr:from>
      <xdr:col>1</xdr:col>
      <xdr:colOff>410770</xdr:colOff>
      <xdr:row>16</xdr:row>
      <xdr:rowOff>54029</xdr:rowOff>
    </xdr:from>
    <xdr:to>
      <xdr:col>3</xdr:col>
      <xdr:colOff>567933</xdr:colOff>
      <xdr:row>18</xdr:row>
      <xdr:rowOff>147374</xdr:rowOff>
    </xdr:to>
    <xdr:grpSp>
      <xdr:nvGrpSpPr>
        <xdr:cNvPr id="19" name="Group 18">
          <a:extLst>
            <a:ext uri="{FF2B5EF4-FFF2-40B4-BE49-F238E27FC236}">
              <a16:creationId xmlns:a16="http://schemas.microsoft.com/office/drawing/2014/main" id="{00000000-0008-0000-0000-000013000000}"/>
            </a:ext>
          </a:extLst>
        </xdr:cNvPr>
        <xdr:cNvGrpSpPr/>
      </xdr:nvGrpSpPr>
      <xdr:grpSpPr>
        <a:xfrm>
          <a:off x="1020370" y="3102029"/>
          <a:ext cx="1376363" cy="474345"/>
          <a:chOff x="1021684" y="3102029"/>
          <a:chExt cx="1378990" cy="474345"/>
        </a:xfrm>
      </xdr:grpSpPr>
      <xdr:sp macro="" textlink="Settings!G8">
        <xdr:nvSpPr>
          <xdr:cNvPr id="71" name="TextBox 70">
            <a:extLst>
              <a:ext uri="{FF2B5EF4-FFF2-40B4-BE49-F238E27FC236}">
                <a16:creationId xmlns:a16="http://schemas.microsoft.com/office/drawing/2014/main" id="{00000000-0008-0000-0000-000047000000}"/>
              </a:ext>
            </a:extLst>
          </xdr:cNvPr>
          <xdr:cNvSpPr txBox="1"/>
        </xdr:nvSpPr>
        <xdr:spPr>
          <a:xfrm>
            <a:off x="1021684" y="3102029"/>
            <a:ext cx="137899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3A515478-84B6-4A20-810B-B44666A98BED}" type="TxLink">
              <a:rPr lang="en-US" sz="1100" b="0" i="0" u="none" strike="noStrike">
                <a:solidFill>
                  <a:schemeClr val="bg1">
                    <a:lumMod val="75000"/>
                  </a:schemeClr>
                </a:solidFill>
                <a:latin typeface="Calibri"/>
                <a:cs typeface="Calibri"/>
              </a:rPr>
              <a:pPr algn="l"/>
              <a:t>Financial Priorities</a:t>
            </a:fld>
            <a:endParaRPr lang="en-US" sz="1000" b="0">
              <a:solidFill>
                <a:schemeClr val="bg1">
                  <a:lumMod val="75000"/>
                </a:schemeClr>
              </a:solidFill>
              <a:latin typeface="Arial" panose="020B0604020202020204" pitchFamily="34" charset="0"/>
              <a:cs typeface="Arial" panose="020B0604020202020204" pitchFamily="34" charset="0"/>
            </a:endParaRPr>
          </a:p>
        </xdr:txBody>
      </xdr:sp>
      <xdr:sp macro="" textlink="Analysis!$R$19">
        <xdr:nvSpPr>
          <xdr:cNvPr id="72" name="TextBox 71">
            <a:extLst>
              <a:ext uri="{FF2B5EF4-FFF2-40B4-BE49-F238E27FC236}">
                <a16:creationId xmlns:a16="http://schemas.microsoft.com/office/drawing/2014/main" id="{00000000-0008-0000-0000-000048000000}"/>
              </a:ext>
            </a:extLst>
          </xdr:cNvPr>
          <xdr:cNvSpPr txBox="1"/>
        </xdr:nvSpPr>
        <xdr:spPr>
          <a:xfrm>
            <a:off x="1021684" y="3302054"/>
            <a:ext cx="137899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44A40606-BF1D-47A5-A986-ED531652EE4E}" type="TxLink">
              <a:rPr lang="en-US" sz="1400" b="1" i="0" u="none" strike="noStrike">
                <a:solidFill>
                  <a:srgbClr val="DF198E"/>
                </a:solidFill>
                <a:latin typeface="Calibri"/>
                <a:cs typeface="Calibri"/>
              </a:rPr>
              <a:pPr algn="l"/>
              <a:t>0</a:t>
            </a:fld>
            <a:endParaRPr lang="en-US" sz="1100" b="1">
              <a:solidFill>
                <a:srgbClr val="DF198E"/>
              </a:solidFill>
              <a:latin typeface="Arial" panose="020B0604020202020204" pitchFamily="34" charset="0"/>
              <a:cs typeface="Arial" panose="020B0604020202020204" pitchFamily="34" charset="0"/>
            </a:endParaRPr>
          </a:p>
        </xdr:txBody>
      </xdr:sp>
    </xdr:grpSp>
    <xdr:clientData/>
  </xdr:twoCellAnchor>
  <xdr:twoCellAnchor editAs="absolute">
    <xdr:from>
      <xdr:col>1</xdr:col>
      <xdr:colOff>410770</xdr:colOff>
      <xdr:row>19</xdr:row>
      <xdr:rowOff>28575</xdr:rowOff>
    </xdr:from>
    <xdr:to>
      <xdr:col>3</xdr:col>
      <xdr:colOff>567933</xdr:colOff>
      <xdr:row>21</xdr:row>
      <xdr:rowOff>121920</xdr:rowOff>
    </xdr:to>
    <xdr:grpSp>
      <xdr:nvGrpSpPr>
        <xdr:cNvPr id="20" name="Group 19">
          <a:extLst>
            <a:ext uri="{FF2B5EF4-FFF2-40B4-BE49-F238E27FC236}">
              <a16:creationId xmlns:a16="http://schemas.microsoft.com/office/drawing/2014/main" id="{00000000-0008-0000-0000-000014000000}"/>
            </a:ext>
          </a:extLst>
        </xdr:cNvPr>
        <xdr:cNvGrpSpPr/>
      </xdr:nvGrpSpPr>
      <xdr:grpSpPr>
        <a:xfrm>
          <a:off x="1020370" y="3648075"/>
          <a:ext cx="1376363" cy="474345"/>
          <a:chOff x="1021684" y="3648075"/>
          <a:chExt cx="1378990" cy="474345"/>
        </a:xfrm>
      </xdr:grpSpPr>
      <xdr:sp macro="" textlink="Settings!G9">
        <xdr:nvSpPr>
          <xdr:cNvPr id="74" name="TextBox 73">
            <a:extLst>
              <a:ext uri="{FF2B5EF4-FFF2-40B4-BE49-F238E27FC236}">
                <a16:creationId xmlns:a16="http://schemas.microsoft.com/office/drawing/2014/main" id="{00000000-0008-0000-0000-00004A000000}"/>
              </a:ext>
            </a:extLst>
          </xdr:cNvPr>
          <xdr:cNvSpPr txBox="1"/>
        </xdr:nvSpPr>
        <xdr:spPr>
          <a:xfrm>
            <a:off x="1021684" y="3648075"/>
            <a:ext cx="137899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AD397F58-F6F9-4D99-93AD-A0042B1F5731}" type="TxLink">
              <a:rPr lang="en-US" sz="1100" b="0" i="0" u="none" strike="noStrike">
                <a:solidFill>
                  <a:schemeClr val="bg1">
                    <a:lumMod val="75000"/>
                  </a:schemeClr>
                </a:solidFill>
                <a:latin typeface="Calibri"/>
                <a:cs typeface="Calibri"/>
              </a:rPr>
              <a:pPr algn="l"/>
              <a:t>Wants</a:t>
            </a:fld>
            <a:endParaRPr lang="en-US" sz="1000" b="0">
              <a:solidFill>
                <a:schemeClr val="bg1">
                  <a:lumMod val="75000"/>
                </a:schemeClr>
              </a:solidFill>
              <a:latin typeface="Arial" panose="020B0604020202020204" pitchFamily="34" charset="0"/>
              <a:cs typeface="Arial" panose="020B0604020202020204" pitchFamily="34" charset="0"/>
            </a:endParaRPr>
          </a:p>
        </xdr:txBody>
      </xdr:sp>
      <xdr:sp macro="" textlink="Analysis!$R$20">
        <xdr:nvSpPr>
          <xdr:cNvPr id="75" name="TextBox 74">
            <a:extLst>
              <a:ext uri="{FF2B5EF4-FFF2-40B4-BE49-F238E27FC236}">
                <a16:creationId xmlns:a16="http://schemas.microsoft.com/office/drawing/2014/main" id="{00000000-0008-0000-0000-00004B000000}"/>
              </a:ext>
            </a:extLst>
          </xdr:cNvPr>
          <xdr:cNvSpPr txBox="1"/>
        </xdr:nvSpPr>
        <xdr:spPr>
          <a:xfrm>
            <a:off x="1021684" y="3848100"/>
            <a:ext cx="137899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439ED431-667E-4AE7-9808-99AE0316D4EB}" type="TxLink">
              <a:rPr lang="en-US" sz="1400" b="1" i="0" u="none" strike="noStrike">
                <a:solidFill>
                  <a:srgbClr val="DF198E"/>
                </a:solidFill>
                <a:latin typeface="Calibri"/>
                <a:cs typeface="Calibri"/>
              </a:rPr>
              <a:pPr algn="l"/>
              <a:t>0</a:t>
            </a:fld>
            <a:endParaRPr lang="en-US" sz="1100" b="1">
              <a:solidFill>
                <a:srgbClr val="DF198E"/>
              </a:solidFill>
              <a:latin typeface="Arial" panose="020B0604020202020204" pitchFamily="34" charset="0"/>
              <a:cs typeface="Arial" panose="020B0604020202020204" pitchFamily="34" charset="0"/>
            </a:endParaRPr>
          </a:p>
        </xdr:txBody>
      </xdr:sp>
    </xdr:grpSp>
    <xdr:clientData/>
  </xdr:twoCellAnchor>
  <xdr:twoCellAnchor editAs="absolute">
    <xdr:from>
      <xdr:col>4</xdr:col>
      <xdr:colOff>190501</xdr:colOff>
      <xdr:row>8</xdr:row>
      <xdr:rowOff>142875</xdr:rowOff>
    </xdr:from>
    <xdr:to>
      <xdr:col>12</xdr:col>
      <xdr:colOff>390525</xdr:colOff>
      <xdr:row>24</xdr:row>
      <xdr:rowOff>123824</xdr:rowOff>
    </xdr:to>
    <xdr:graphicFrame macro="">
      <xdr:nvGraphicFramePr>
        <xdr:cNvPr id="80" name="Chart 79">
          <a:extLst>
            <a:ext uri="{FF2B5EF4-FFF2-40B4-BE49-F238E27FC236}">
              <a16:creationId xmlns:a16="http://schemas.microsoft.com/office/drawing/2014/main" id="{00000000-0008-0000-0000-00005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absolute">
    <xdr:from>
      <xdr:col>4</xdr:col>
      <xdr:colOff>104776</xdr:colOff>
      <xdr:row>25</xdr:row>
      <xdr:rowOff>38100</xdr:rowOff>
    </xdr:from>
    <xdr:to>
      <xdr:col>12</xdr:col>
      <xdr:colOff>47625</xdr:colOff>
      <xdr:row>27</xdr:row>
      <xdr:rowOff>114300</xdr:rowOff>
    </xdr:to>
    <xdr:sp macro="" textlink="">
      <xdr:nvSpPr>
        <xdr:cNvPr id="81" name="TextBox 80">
          <a:extLst>
            <a:ext uri="{FF2B5EF4-FFF2-40B4-BE49-F238E27FC236}">
              <a16:creationId xmlns:a16="http://schemas.microsoft.com/office/drawing/2014/main" id="{00000000-0008-0000-0000-000051000000}"/>
            </a:ext>
          </a:extLst>
        </xdr:cNvPr>
        <xdr:cNvSpPr txBox="1"/>
      </xdr:nvSpPr>
      <xdr:spPr>
        <a:xfrm>
          <a:off x="2543176" y="4800600"/>
          <a:ext cx="4819649"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bg1">
                  <a:lumMod val="75000"/>
                </a:schemeClr>
              </a:solidFill>
              <a:latin typeface="+mn-lt"/>
              <a:cs typeface="Arial" panose="020B0604020202020204" pitchFamily="34" charset="0"/>
            </a:rPr>
            <a:t>Breakdown and comparison</a:t>
          </a:r>
          <a:r>
            <a:rPr lang="en-US" sz="1100" b="0" baseline="0">
              <a:solidFill>
                <a:schemeClr val="bg1">
                  <a:lumMod val="75000"/>
                </a:schemeClr>
              </a:solidFill>
              <a:latin typeface="+mn-lt"/>
              <a:cs typeface="Arial" panose="020B0604020202020204" pitchFamily="34" charset="0"/>
            </a:rPr>
            <a:t> of</a:t>
          </a:r>
          <a:endParaRPr lang="en-US" sz="1100" b="0">
            <a:solidFill>
              <a:schemeClr val="bg1">
                <a:lumMod val="75000"/>
              </a:schemeClr>
            </a:solidFill>
            <a:latin typeface="+mn-lt"/>
            <a:cs typeface="Arial" panose="020B0604020202020204" pitchFamily="34" charset="0"/>
          </a:endParaRPr>
        </a:p>
        <a:p>
          <a:pPr algn="l"/>
          <a:r>
            <a:rPr lang="en-US" sz="1100" b="0">
              <a:solidFill>
                <a:schemeClr val="bg1">
                  <a:lumMod val="75000"/>
                </a:schemeClr>
              </a:solidFill>
              <a:latin typeface="+mn-lt"/>
              <a:cs typeface="Arial" panose="020B0604020202020204" pitchFamily="34" charset="0"/>
            </a:rPr>
            <a:t>Monthly </a:t>
          </a:r>
          <a:r>
            <a:rPr lang="en-US" sz="1100" b="1">
              <a:solidFill>
                <a:srgbClr val="00D997"/>
              </a:solidFill>
              <a:latin typeface="+mn-lt"/>
              <a:cs typeface="Arial" panose="020B0604020202020204" pitchFamily="34" charset="0"/>
            </a:rPr>
            <a:t>Income</a:t>
          </a:r>
          <a:r>
            <a:rPr lang="en-US" sz="1100" b="0">
              <a:solidFill>
                <a:schemeClr val="bg1">
                  <a:lumMod val="75000"/>
                </a:schemeClr>
              </a:solidFill>
              <a:latin typeface="+mn-lt"/>
              <a:cs typeface="Arial" panose="020B0604020202020204" pitchFamily="34" charset="0"/>
            </a:rPr>
            <a:t> and </a:t>
          </a:r>
          <a:r>
            <a:rPr lang="en-US" sz="1100" b="1">
              <a:solidFill>
                <a:srgbClr val="DF198E"/>
              </a:solidFill>
              <a:latin typeface="+mn-lt"/>
              <a:cs typeface="Arial" panose="020B0604020202020204" pitchFamily="34" charset="0"/>
            </a:rPr>
            <a:t>Expenses</a:t>
          </a:r>
        </a:p>
      </xdr:txBody>
    </xdr:sp>
    <xdr:clientData/>
  </xdr:twoCellAnchor>
  <xdr:twoCellAnchor editAs="absolute">
    <xdr:from>
      <xdr:col>0</xdr:col>
      <xdr:colOff>326231</xdr:colOff>
      <xdr:row>12</xdr:row>
      <xdr:rowOff>180975</xdr:rowOff>
    </xdr:from>
    <xdr:to>
      <xdr:col>1</xdr:col>
      <xdr:colOff>440530</xdr:colOff>
      <xdr:row>16</xdr:row>
      <xdr:rowOff>171450</xdr:rowOff>
    </xdr:to>
    <xdr:grpSp>
      <xdr:nvGrpSpPr>
        <xdr:cNvPr id="13" name="Group 12">
          <a:extLst>
            <a:ext uri="{FF2B5EF4-FFF2-40B4-BE49-F238E27FC236}">
              <a16:creationId xmlns:a16="http://schemas.microsoft.com/office/drawing/2014/main" id="{00000000-0008-0000-0000-00000D000000}"/>
            </a:ext>
          </a:extLst>
        </xdr:cNvPr>
        <xdr:cNvGrpSpPr/>
      </xdr:nvGrpSpPr>
      <xdr:grpSpPr>
        <a:xfrm>
          <a:off x="326231" y="2466975"/>
          <a:ext cx="723899" cy="752475"/>
          <a:chOff x="326231" y="2466975"/>
          <a:chExt cx="725337" cy="752475"/>
        </a:xfrm>
      </xdr:grpSpPr>
      <xdr:graphicFrame macro="">
        <xdr:nvGraphicFramePr>
          <xdr:cNvPr id="82" name="Chart 81">
            <a:extLst>
              <a:ext uri="{FF2B5EF4-FFF2-40B4-BE49-F238E27FC236}">
                <a16:creationId xmlns:a16="http://schemas.microsoft.com/office/drawing/2014/main" id="{00000000-0008-0000-0000-000052000000}"/>
              </a:ext>
            </a:extLst>
          </xdr:cNvPr>
          <xdr:cNvGraphicFramePr>
            <a:graphicFrameLocks/>
          </xdr:cNvGraphicFramePr>
        </xdr:nvGraphicFramePr>
        <xdr:xfrm>
          <a:off x="326231" y="2466975"/>
          <a:ext cx="725337" cy="752475"/>
        </xdr:xfrm>
        <a:graphic>
          <a:graphicData uri="http://schemas.openxmlformats.org/drawingml/2006/chart">
            <c:chart xmlns:c="http://schemas.openxmlformats.org/drawingml/2006/chart" xmlns:r="http://schemas.openxmlformats.org/officeDocument/2006/relationships" r:id="rId7"/>
          </a:graphicData>
        </a:graphic>
      </xdr:graphicFrame>
      <xdr:sp macro="" textlink="Analysis!$S$18">
        <xdr:nvSpPr>
          <xdr:cNvPr id="90" name="TextBox 89">
            <a:extLst>
              <a:ext uri="{FF2B5EF4-FFF2-40B4-BE49-F238E27FC236}">
                <a16:creationId xmlns:a16="http://schemas.microsoft.com/office/drawing/2014/main" id="{00000000-0008-0000-0000-00005A000000}"/>
              </a:ext>
            </a:extLst>
          </xdr:cNvPr>
          <xdr:cNvSpPr txBox="1"/>
        </xdr:nvSpPr>
        <xdr:spPr>
          <a:xfrm>
            <a:off x="409079" y="2709863"/>
            <a:ext cx="574522"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F14F1AB4-20EA-4911-AAD3-B01BC68013B8}" type="TxLink">
              <a:rPr lang="en-US" sz="1000" b="0" i="0" u="none" strike="noStrike">
                <a:solidFill>
                  <a:srgbClr val="DF198E"/>
                </a:solidFill>
                <a:latin typeface="Calibri"/>
                <a:cs typeface="Calibri"/>
              </a:rPr>
              <a:pPr algn="ctr"/>
              <a:t>8.3%</a:t>
            </a:fld>
            <a:endParaRPr lang="en-US" sz="1000" b="1">
              <a:solidFill>
                <a:srgbClr val="DF198E"/>
              </a:solidFill>
              <a:latin typeface="Arial" panose="020B0604020202020204" pitchFamily="34" charset="0"/>
              <a:cs typeface="Arial" panose="020B0604020202020204" pitchFamily="34" charset="0"/>
            </a:endParaRPr>
          </a:p>
        </xdr:txBody>
      </xdr:sp>
    </xdr:grpSp>
    <xdr:clientData/>
  </xdr:twoCellAnchor>
  <xdr:twoCellAnchor editAs="absolute">
    <xdr:from>
      <xdr:col>0</xdr:col>
      <xdr:colOff>326231</xdr:colOff>
      <xdr:row>15</xdr:row>
      <xdr:rowOff>139899</xdr:rowOff>
    </xdr:from>
    <xdr:to>
      <xdr:col>1</xdr:col>
      <xdr:colOff>440530</xdr:colOff>
      <xdr:row>19</xdr:row>
      <xdr:rowOff>130374</xdr:rowOff>
    </xdr:to>
    <xdr:grpSp>
      <xdr:nvGrpSpPr>
        <xdr:cNvPr id="15" name="Group 14">
          <a:extLst>
            <a:ext uri="{FF2B5EF4-FFF2-40B4-BE49-F238E27FC236}">
              <a16:creationId xmlns:a16="http://schemas.microsoft.com/office/drawing/2014/main" id="{00000000-0008-0000-0000-00000F000000}"/>
            </a:ext>
          </a:extLst>
        </xdr:cNvPr>
        <xdr:cNvGrpSpPr/>
      </xdr:nvGrpSpPr>
      <xdr:grpSpPr>
        <a:xfrm>
          <a:off x="326231" y="2997399"/>
          <a:ext cx="723899" cy="752475"/>
          <a:chOff x="326231" y="2997399"/>
          <a:chExt cx="725337" cy="752475"/>
        </a:xfrm>
      </xdr:grpSpPr>
      <xdr:graphicFrame macro="">
        <xdr:nvGraphicFramePr>
          <xdr:cNvPr id="88" name="Chart 87">
            <a:extLst>
              <a:ext uri="{FF2B5EF4-FFF2-40B4-BE49-F238E27FC236}">
                <a16:creationId xmlns:a16="http://schemas.microsoft.com/office/drawing/2014/main" id="{00000000-0008-0000-0000-000058000000}"/>
              </a:ext>
            </a:extLst>
          </xdr:cNvPr>
          <xdr:cNvGraphicFramePr>
            <a:graphicFrameLocks/>
          </xdr:cNvGraphicFramePr>
        </xdr:nvGraphicFramePr>
        <xdr:xfrm>
          <a:off x="326231" y="2997399"/>
          <a:ext cx="725337" cy="752475"/>
        </xdr:xfrm>
        <a:graphic>
          <a:graphicData uri="http://schemas.openxmlformats.org/drawingml/2006/chart">
            <c:chart xmlns:c="http://schemas.openxmlformats.org/drawingml/2006/chart" xmlns:r="http://schemas.openxmlformats.org/officeDocument/2006/relationships" r:id="rId8"/>
          </a:graphicData>
        </a:graphic>
      </xdr:graphicFrame>
      <xdr:sp macro="" textlink="Analysis!$S$19">
        <xdr:nvSpPr>
          <xdr:cNvPr id="91" name="TextBox 90">
            <a:extLst>
              <a:ext uri="{FF2B5EF4-FFF2-40B4-BE49-F238E27FC236}">
                <a16:creationId xmlns:a16="http://schemas.microsoft.com/office/drawing/2014/main" id="{00000000-0008-0000-0000-00005B000000}"/>
              </a:ext>
            </a:extLst>
          </xdr:cNvPr>
          <xdr:cNvSpPr txBox="1"/>
        </xdr:nvSpPr>
        <xdr:spPr>
          <a:xfrm>
            <a:off x="408855" y="3240287"/>
            <a:ext cx="574821"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5B29DF2C-DC6A-424D-8ED2-59948F2B80AF}" type="TxLink">
              <a:rPr lang="en-US" sz="1000" b="0" i="0" u="none" strike="noStrike">
                <a:solidFill>
                  <a:srgbClr val="DF198E"/>
                </a:solidFill>
                <a:latin typeface="Calibri"/>
                <a:cs typeface="Calibri"/>
              </a:rPr>
              <a:pPr algn="ctr"/>
              <a:t>0.0%</a:t>
            </a:fld>
            <a:endParaRPr lang="en-US" sz="1000" b="1">
              <a:solidFill>
                <a:srgbClr val="DF198E"/>
              </a:solidFill>
              <a:latin typeface="Arial" panose="020B0604020202020204" pitchFamily="34" charset="0"/>
              <a:cs typeface="Arial" panose="020B0604020202020204" pitchFamily="34" charset="0"/>
            </a:endParaRPr>
          </a:p>
        </xdr:txBody>
      </xdr:sp>
    </xdr:grpSp>
    <xdr:clientData/>
  </xdr:twoCellAnchor>
  <xdr:twoCellAnchor editAs="absolute">
    <xdr:from>
      <xdr:col>0</xdr:col>
      <xdr:colOff>326231</xdr:colOff>
      <xdr:row>18</xdr:row>
      <xdr:rowOff>98823</xdr:rowOff>
    </xdr:from>
    <xdr:to>
      <xdr:col>1</xdr:col>
      <xdr:colOff>440530</xdr:colOff>
      <xdr:row>22</xdr:row>
      <xdr:rowOff>89298</xdr:rowOff>
    </xdr:to>
    <xdr:grpSp>
      <xdr:nvGrpSpPr>
        <xdr:cNvPr id="17" name="Group 16">
          <a:extLst>
            <a:ext uri="{FF2B5EF4-FFF2-40B4-BE49-F238E27FC236}">
              <a16:creationId xmlns:a16="http://schemas.microsoft.com/office/drawing/2014/main" id="{00000000-0008-0000-0000-000011000000}"/>
            </a:ext>
          </a:extLst>
        </xdr:cNvPr>
        <xdr:cNvGrpSpPr/>
      </xdr:nvGrpSpPr>
      <xdr:grpSpPr>
        <a:xfrm>
          <a:off x="326231" y="3527823"/>
          <a:ext cx="723899" cy="752475"/>
          <a:chOff x="326231" y="3527823"/>
          <a:chExt cx="725337" cy="752475"/>
        </a:xfrm>
      </xdr:grpSpPr>
      <xdr:graphicFrame macro="">
        <xdr:nvGraphicFramePr>
          <xdr:cNvPr id="89" name="Chart 88">
            <a:extLst>
              <a:ext uri="{FF2B5EF4-FFF2-40B4-BE49-F238E27FC236}">
                <a16:creationId xmlns:a16="http://schemas.microsoft.com/office/drawing/2014/main" id="{00000000-0008-0000-0000-000059000000}"/>
              </a:ext>
            </a:extLst>
          </xdr:cNvPr>
          <xdr:cNvGraphicFramePr>
            <a:graphicFrameLocks/>
          </xdr:cNvGraphicFramePr>
        </xdr:nvGraphicFramePr>
        <xdr:xfrm>
          <a:off x="326231" y="3527823"/>
          <a:ext cx="725337" cy="752475"/>
        </xdr:xfrm>
        <a:graphic>
          <a:graphicData uri="http://schemas.openxmlformats.org/drawingml/2006/chart">
            <c:chart xmlns:c="http://schemas.openxmlformats.org/drawingml/2006/chart" xmlns:r="http://schemas.openxmlformats.org/officeDocument/2006/relationships" r:id="rId9"/>
          </a:graphicData>
        </a:graphic>
      </xdr:graphicFrame>
      <xdr:sp macro="" textlink="Analysis!$S$20">
        <xdr:nvSpPr>
          <xdr:cNvPr id="92" name="TextBox 91">
            <a:extLst>
              <a:ext uri="{FF2B5EF4-FFF2-40B4-BE49-F238E27FC236}">
                <a16:creationId xmlns:a16="http://schemas.microsoft.com/office/drawing/2014/main" id="{00000000-0008-0000-0000-00005C000000}"/>
              </a:ext>
            </a:extLst>
          </xdr:cNvPr>
          <xdr:cNvSpPr txBox="1"/>
        </xdr:nvSpPr>
        <xdr:spPr>
          <a:xfrm>
            <a:off x="408930" y="3770711"/>
            <a:ext cx="574821"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F16681B1-D1C5-4E9F-B64B-DDED0C805D82}" type="TxLink">
              <a:rPr lang="en-US" sz="1000" b="0" i="0" u="none" strike="noStrike">
                <a:solidFill>
                  <a:srgbClr val="DF198E"/>
                </a:solidFill>
                <a:latin typeface="Calibri"/>
                <a:cs typeface="Calibri"/>
              </a:rPr>
              <a:pPr algn="ctr"/>
              <a:t>0.0%</a:t>
            </a:fld>
            <a:endParaRPr lang="en-US" sz="1000" b="1">
              <a:solidFill>
                <a:srgbClr val="DF198E"/>
              </a:solidFill>
              <a:latin typeface="Arial" panose="020B0604020202020204" pitchFamily="34" charset="0"/>
              <a:cs typeface="Arial" panose="020B0604020202020204" pitchFamily="34" charset="0"/>
            </a:endParaRPr>
          </a:p>
        </xdr:txBody>
      </xdr:sp>
    </xdr:grpSp>
    <xdr:clientData/>
  </xdr:twoCellAnchor>
  <xdr:twoCellAnchor>
    <xdr:from>
      <xdr:col>15</xdr:col>
      <xdr:colOff>382237</xdr:colOff>
      <xdr:row>29</xdr:row>
      <xdr:rowOff>65887</xdr:rowOff>
    </xdr:from>
    <xdr:to>
      <xdr:col>17</xdr:col>
      <xdr:colOff>458858</xdr:colOff>
      <xdr:row>30</xdr:row>
      <xdr:rowOff>188820</xdr:rowOff>
    </xdr:to>
    <xdr:sp macro="" textlink="">
      <xdr:nvSpPr>
        <xdr:cNvPr id="95" name="TextBox 94">
          <a:extLst>
            <a:ext uri="{FF2B5EF4-FFF2-40B4-BE49-F238E27FC236}">
              <a16:creationId xmlns:a16="http://schemas.microsoft.com/office/drawing/2014/main" id="{00000000-0008-0000-0000-00005F000000}"/>
            </a:ext>
          </a:extLst>
        </xdr:cNvPr>
        <xdr:cNvSpPr txBox="1"/>
      </xdr:nvSpPr>
      <xdr:spPr>
        <a:xfrm>
          <a:off x="9545944" y="5590387"/>
          <a:ext cx="1298448" cy="3134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000" b="0">
              <a:solidFill>
                <a:schemeClr val="bg1">
                  <a:lumMod val="75000"/>
                </a:schemeClr>
              </a:solidFill>
              <a:latin typeface="Arial" panose="020B0604020202020204" pitchFamily="34" charset="0"/>
              <a:cs typeface="Arial" panose="020B0604020202020204" pitchFamily="34" charset="0"/>
            </a:rPr>
            <a:t>Highest Expenses</a:t>
          </a:r>
        </a:p>
      </xdr:txBody>
    </xdr:sp>
    <xdr:clientData/>
  </xdr:twoCellAnchor>
  <xdr:twoCellAnchor>
    <xdr:from>
      <xdr:col>15</xdr:col>
      <xdr:colOff>382238</xdr:colOff>
      <xdr:row>28</xdr:row>
      <xdr:rowOff>61455</xdr:rowOff>
    </xdr:from>
    <xdr:to>
      <xdr:col>17</xdr:col>
      <xdr:colOff>458859</xdr:colOff>
      <xdr:row>29</xdr:row>
      <xdr:rowOff>184388</xdr:rowOff>
    </xdr:to>
    <xdr:sp macro="" textlink="Analysis!AD37">
      <xdr:nvSpPr>
        <xdr:cNvPr id="96" name="TextBox 95">
          <a:extLst>
            <a:ext uri="{FF2B5EF4-FFF2-40B4-BE49-F238E27FC236}">
              <a16:creationId xmlns:a16="http://schemas.microsoft.com/office/drawing/2014/main" id="{00000000-0008-0000-0000-000060000000}"/>
            </a:ext>
          </a:extLst>
        </xdr:cNvPr>
        <xdr:cNvSpPr txBox="1"/>
      </xdr:nvSpPr>
      <xdr:spPr>
        <a:xfrm>
          <a:off x="9545945" y="5395455"/>
          <a:ext cx="1298448" cy="3134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14E6008F-09D9-457B-870D-3AA0E72962B9}" type="TxLink">
            <a:rPr lang="en-US" sz="1400" b="1" i="0" u="none" strike="noStrike">
              <a:solidFill>
                <a:srgbClr val="DF198E"/>
              </a:solidFill>
              <a:latin typeface="Calibri"/>
              <a:cs typeface="Calibri"/>
            </a:rPr>
            <a:pPr algn="l"/>
            <a:t>Jan | 5,000</a:t>
          </a:fld>
          <a:endParaRPr lang="en-US" sz="1400" b="1">
            <a:solidFill>
              <a:srgbClr val="DF198E"/>
            </a:solidFill>
            <a:latin typeface="Arial" panose="020B0604020202020204" pitchFamily="34" charset="0"/>
            <a:cs typeface="Arial" panose="020B0604020202020204" pitchFamily="34" charset="0"/>
          </a:endParaRPr>
        </a:p>
      </xdr:txBody>
    </xdr:sp>
    <xdr:clientData/>
  </xdr:twoCellAnchor>
  <xdr:twoCellAnchor>
    <xdr:from>
      <xdr:col>15</xdr:col>
      <xdr:colOff>372677</xdr:colOff>
      <xdr:row>35</xdr:row>
      <xdr:rowOff>66600</xdr:rowOff>
    </xdr:from>
    <xdr:to>
      <xdr:col>17</xdr:col>
      <xdr:colOff>449298</xdr:colOff>
      <xdr:row>36</xdr:row>
      <xdr:rowOff>160170</xdr:rowOff>
    </xdr:to>
    <xdr:sp macro="" textlink="">
      <xdr:nvSpPr>
        <xdr:cNvPr id="101" name="TextBox 100">
          <a:extLst>
            <a:ext uri="{FF2B5EF4-FFF2-40B4-BE49-F238E27FC236}">
              <a16:creationId xmlns:a16="http://schemas.microsoft.com/office/drawing/2014/main" id="{00000000-0008-0000-0000-000065000000}"/>
            </a:ext>
          </a:extLst>
        </xdr:cNvPr>
        <xdr:cNvSpPr txBox="1"/>
      </xdr:nvSpPr>
      <xdr:spPr>
        <a:xfrm>
          <a:off x="9536384" y="6780083"/>
          <a:ext cx="1298448" cy="2840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000" b="0">
              <a:solidFill>
                <a:schemeClr val="bg1">
                  <a:lumMod val="75000"/>
                </a:schemeClr>
              </a:solidFill>
              <a:latin typeface="Arial" panose="020B0604020202020204" pitchFamily="34" charset="0"/>
              <a:cs typeface="Arial" panose="020B0604020202020204" pitchFamily="34" charset="0"/>
            </a:rPr>
            <a:t>Lowest Expenses</a:t>
          </a:r>
        </a:p>
      </xdr:txBody>
    </xdr:sp>
    <xdr:clientData/>
  </xdr:twoCellAnchor>
  <xdr:twoCellAnchor>
    <xdr:from>
      <xdr:col>15</xdr:col>
      <xdr:colOff>372676</xdr:colOff>
      <xdr:row>34</xdr:row>
      <xdr:rowOff>71621</xdr:rowOff>
    </xdr:from>
    <xdr:to>
      <xdr:col>17</xdr:col>
      <xdr:colOff>449297</xdr:colOff>
      <xdr:row>35</xdr:row>
      <xdr:rowOff>165191</xdr:rowOff>
    </xdr:to>
    <xdr:sp macro="" textlink="Analysis!AD38">
      <xdr:nvSpPr>
        <xdr:cNvPr id="102" name="TextBox 101">
          <a:extLst>
            <a:ext uri="{FF2B5EF4-FFF2-40B4-BE49-F238E27FC236}">
              <a16:creationId xmlns:a16="http://schemas.microsoft.com/office/drawing/2014/main" id="{00000000-0008-0000-0000-000066000000}"/>
            </a:ext>
          </a:extLst>
        </xdr:cNvPr>
        <xdr:cNvSpPr txBox="1"/>
      </xdr:nvSpPr>
      <xdr:spPr>
        <a:xfrm>
          <a:off x="9536383" y="6594604"/>
          <a:ext cx="1298448" cy="2840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2A6B22F4-94E1-4662-8BC9-614DB6C10FDA}" type="TxLink">
            <a:rPr lang="en-US" sz="1400" b="1" i="0" u="none" strike="noStrike">
              <a:solidFill>
                <a:srgbClr val="DF198E"/>
              </a:solidFill>
              <a:latin typeface="Calibri"/>
              <a:cs typeface="Calibri"/>
            </a:rPr>
            <a:pPr algn="l"/>
            <a:t>Jan | 5,000</a:t>
          </a:fld>
          <a:endParaRPr lang="en-US" sz="1400" b="1">
            <a:solidFill>
              <a:srgbClr val="DF198E"/>
            </a:solidFill>
            <a:latin typeface="Arial" panose="020B0604020202020204" pitchFamily="34" charset="0"/>
            <a:cs typeface="Arial" panose="020B0604020202020204" pitchFamily="34" charset="0"/>
          </a:endParaRPr>
        </a:p>
      </xdr:txBody>
    </xdr:sp>
    <xdr:clientData/>
  </xdr:twoCellAnchor>
  <xdr:twoCellAnchor>
    <xdr:from>
      <xdr:col>15</xdr:col>
      <xdr:colOff>372677</xdr:colOff>
      <xdr:row>32</xdr:row>
      <xdr:rowOff>49783</xdr:rowOff>
    </xdr:from>
    <xdr:to>
      <xdr:col>17</xdr:col>
      <xdr:colOff>449298</xdr:colOff>
      <xdr:row>33</xdr:row>
      <xdr:rowOff>113370</xdr:rowOff>
    </xdr:to>
    <xdr:sp macro="" textlink="">
      <xdr:nvSpPr>
        <xdr:cNvPr id="98" name="TextBox 97">
          <a:extLst>
            <a:ext uri="{FF2B5EF4-FFF2-40B4-BE49-F238E27FC236}">
              <a16:creationId xmlns:a16="http://schemas.microsoft.com/office/drawing/2014/main" id="{00000000-0008-0000-0000-000062000000}"/>
            </a:ext>
          </a:extLst>
        </xdr:cNvPr>
        <xdr:cNvSpPr txBox="1"/>
      </xdr:nvSpPr>
      <xdr:spPr>
        <a:xfrm>
          <a:off x="9536384" y="6191766"/>
          <a:ext cx="1298448" cy="2540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000" b="0">
              <a:solidFill>
                <a:schemeClr val="bg1">
                  <a:lumMod val="75000"/>
                </a:schemeClr>
              </a:solidFill>
              <a:latin typeface="Arial" panose="020B0604020202020204" pitchFamily="34" charset="0"/>
              <a:cs typeface="Arial" panose="020B0604020202020204" pitchFamily="34" charset="0"/>
            </a:rPr>
            <a:t>Average Expenses</a:t>
          </a:r>
        </a:p>
      </xdr:txBody>
    </xdr:sp>
    <xdr:clientData/>
  </xdr:twoCellAnchor>
  <xdr:twoCellAnchor>
    <xdr:from>
      <xdr:col>15</xdr:col>
      <xdr:colOff>372676</xdr:colOff>
      <xdr:row>31</xdr:row>
      <xdr:rowOff>71202</xdr:rowOff>
    </xdr:from>
    <xdr:to>
      <xdr:col>17</xdr:col>
      <xdr:colOff>449297</xdr:colOff>
      <xdr:row>32</xdr:row>
      <xdr:rowOff>134789</xdr:rowOff>
    </xdr:to>
    <xdr:sp macro="" textlink="Analysis!AC34">
      <xdr:nvSpPr>
        <xdr:cNvPr id="99" name="TextBox 98">
          <a:extLst>
            <a:ext uri="{FF2B5EF4-FFF2-40B4-BE49-F238E27FC236}">
              <a16:creationId xmlns:a16="http://schemas.microsoft.com/office/drawing/2014/main" id="{00000000-0008-0000-0000-000063000000}"/>
            </a:ext>
          </a:extLst>
        </xdr:cNvPr>
        <xdr:cNvSpPr txBox="1"/>
      </xdr:nvSpPr>
      <xdr:spPr>
        <a:xfrm>
          <a:off x="9536383" y="6022685"/>
          <a:ext cx="1298448" cy="2540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3E01D45E-62C8-4C6B-8B36-640ABABB2943}" type="TxLink">
            <a:rPr lang="en-US" sz="1400" b="1" i="0" u="none" strike="noStrike">
              <a:solidFill>
                <a:srgbClr val="DF198E"/>
              </a:solidFill>
              <a:latin typeface="Calibri"/>
              <a:cs typeface="Calibri"/>
            </a:rPr>
            <a:pPr algn="l"/>
            <a:t>5,000</a:t>
          </a:fld>
          <a:endParaRPr lang="en-US" sz="1400" b="1">
            <a:solidFill>
              <a:srgbClr val="DF198E"/>
            </a:solidFill>
            <a:latin typeface="Arial" panose="020B0604020202020204" pitchFamily="34" charset="0"/>
            <a:cs typeface="Arial" panose="020B0604020202020204" pitchFamily="34" charset="0"/>
          </a:endParaRPr>
        </a:p>
      </xdr:txBody>
    </xdr:sp>
    <xdr:clientData/>
  </xdr:twoCellAnchor>
  <xdr:twoCellAnchor>
    <xdr:from>
      <xdr:col>13</xdr:col>
      <xdr:colOff>319131</xdr:colOff>
      <xdr:row>29</xdr:row>
      <xdr:rowOff>65887</xdr:rowOff>
    </xdr:from>
    <xdr:to>
      <xdr:col>15</xdr:col>
      <xdr:colOff>395751</xdr:colOff>
      <xdr:row>30</xdr:row>
      <xdr:rowOff>185424</xdr:rowOff>
    </xdr:to>
    <xdr:sp macro="" textlink="">
      <xdr:nvSpPr>
        <xdr:cNvPr id="137" name="TextBox 136">
          <a:extLst>
            <a:ext uri="{FF2B5EF4-FFF2-40B4-BE49-F238E27FC236}">
              <a16:creationId xmlns:a16="http://schemas.microsoft.com/office/drawing/2014/main" id="{00000000-0008-0000-0000-000089000000}"/>
            </a:ext>
          </a:extLst>
        </xdr:cNvPr>
        <xdr:cNvSpPr txBox="1"/>
      </xdr:nvSpPr>
      <xdr:spPr>
        <a:xfrm>
          <a:off x="8261010" y="5590387"/>
          <a:ext cx="1298448" cy="310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000" b="0">
              <a:solidFill>
                <a:schemeClr val="bg1">
                  <a:lumMod val="75000"/>
                </a:schemeClr>
              </a:solidFill>
              <a:latin typeface="Arial" panose="020B0604020202020204" pitchFamily="34" charset="0"/>
              <a:cs typeface="Arial" panose="020B0604020202020204" pitchFamily="34" charset="0"/>
            </a:rPr>
            <a:t>Highest Income</a:t>
          </a:r>
        </a:p>
      </xdr:txBody>
    </xdr:sp>
    <xdr:clientData/>
  </xdr:twoCellAnchor>
  <xdr:twoCellAnchor>
    <xdr:from>
      <xdr:col>13</xdr:col>
      <xdr:colOff>319131</xdr:colOff>
      <xdr:row>28</xdr:row>
      <xdr:rowOff>61455</xdr:rowOff>
    </xdr:from>
    <xdr:to>
      <xdr:col>15</xdr:col>
      <xdr:colOff>395751</xdr:colOff>
      <xdr:row>29</xdr:row>
      <xdr:rowOff>180992</xdr:rowOff>
    </xdr:to>
    <xdr:sp macro="" textlink="Analysis!AD28">
      <xdr:nvSpPr>
        <xdr:cNvPr id="138" name="TextBox 137">
          <a:extLst>
            <a:ext uri="{FF2B5EF4-FFF2-40B4-BE49-F238E27FC236}">
              <a16:creationId xmlns:a16="http://schemas.microsoft.com/office/drawing/2014/main" id="{00000000-0008-0000-0000-00008A000000}"/>
            </a:ext>
          </a:extLst>
        </xdr:cNvPr>
        <xdr:cNvSpPr txBox="1"/>
      </xdr:nvSpPr>
      <xdr:spPr>
        <a:xfrm>
          <a:off x="8261010" y="5395455"/>
          <a:ext cx="1298448" cy="310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7C26850C-61C8-4F4A-92C4-9101B80C1811}" type="TxLink">
            <a:rPr lang="en-US" sz="1400" b="1" i="0" u="none" strike="noStrike">
              <a:solidFill>
                <a:srgbClr val="00D997"/>
              </a:solidFill>
              <a:latin typeface="Calibri"/>
              <a:cs typeface="Calibri"/>
            </a:rPr>
            <a:pPr algn="l"/>
            <a:t>Jan | 60,000</a:t>
          </a:fld>
          <a:endParaRPr lang="en-US" sz="1400" b="1">
            <a:solidFill>
              <a:srgbClr val="00D997"/>
            </a:solidFill>
            <a:latin typeface="Arial" panose="020B0604020202020204" pitchFamily="34" charset="0"/>
            <a:cs typeface="Arial" panose="020B0604020202020204" pitchFamily="34" charset="0"/>
          </a:endParaRPr>
        </a:p>
      </xdr:txBody>
    </xdr:sp>
    <xdr:clientData/>
  </xdr:twoCellAnchor>
  <xdr:twoCellAnchor>
    <xdr:from>
      <xdr:col>13</xdr:col>
      <xdr:colOff>3572</xdr:colOff>
      <xdr:row>28</xdr:row>
      <xdr:rowOff>125401</xdr:rowOff>
    </xdr:from>
    <xdr:to>
      <xdr:col>13</xdr:col>
      <xdr:colOff>368520</xdr:colOff>
      <xdr:row>30</xdr:row>
      <xdr:rowOff>166431</xdr:rowOff>
    </xdr:to>
    <xdr:pic>
      <xdr:nvPicPr>
        <xdr:cNvPr id="136" name="Graphic 135" descr="Arrow Clockwise curve">
          <a:extLst>
            <a:ext uri="{FF2B5EF4-FFF2-40B4-BE49-F238E27FC236}">
              <a16:creationId xmlns:a16="http://schemas.microsoft.com/office/drawing/2014/main" id="{00000000-0008-0000-0000-00008800000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 uri="{96DAC541-7B7A-43D3-8B79-37D633B846F1}">
              <asvg:svgBlip xmlns:asvg="http://schemas.microsoft.com/office/drawing/2016/SVG/main" r:embed="rId11"/>
            </a:ext>
          </a:extLst>
        </a:blip>
        <a:stretch>
          <a:fillRect/>
        </a:stretch>
      </xdr:blipFill>
      <xdr:spPr>
        <a:xfrm>
          <a:off x="7928372" y="5459401"/>
          <a:ext cx="364948" cy="422030"/>
        </a:xfrm>
        <a:prstGeom prst="rect">
          <a:avLst/>
        </a:prstGeom>
      </xdr:spPr>
    </xdr:pic>
    <xdr:clientData/>
  </xdr:twoCellAnchor>
  <xdr:twoCellAnchor>
    <xdr:from>
      <xdr:col>13</xdr:col>
      <xdr:colOff>309577</xdr:colOff>
      <xdr:row>35</xdr:row>
      <xdr:rowOff>66600</xdr:rowOff>
    </xdr:from>
    <xdr:to>
      <xdr:col>15</xdr:col>
      <xdr:colOff>386197</xdr:colOff>
      <xdr:row>36</xdr:row>
      <xdr:rowOff>156904</xdr:rowOff>
    </xdr:to>
    <xdr:sp macro="" textlink="">
      <xdr:nvSpPr>
        <xdr:cNvPr id="142" name="TextBox 141">
          <a:extLst>
            <a:ext uri="{FF2B5EF4-FFF2-40B4-BE49-F238E27FC236}">
              <a16:creationId xmlns:a16="http://schemas.microsoft.com/office/drawing/2014/main" id="{00000000-0008-0000-0000-00008E000000}"/>
            </a:ext>
          </a:extLst>
        </xdr:cNvPr>
        <xdr:cNvSpPr txBox="1"/>
      </xdr:nvSpPr>
      <xdr:spPr>
        <a:xfrm>
          <a:off x="8251456" y="6780083"/>
          <a:ext cx="1298448" cy="280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000" b="0">
              <a:solidFill>
                <a:schemeClr val="bg1">
                  <a:lumMod val="75000"/>
                </a:schemeClr>
              </a:solidFill>
              <a:latin typeface="Arial" panose="020B0604020202020204" pitchFamily="34" charset="0"/>
              <a:cs typeface="Arial" panose="020B0604020202020204" pitchFamily="34" charset="0"/>
            </a:rPr>
            <a:t>Lowest Income</a:t>
          </a:r>
        </a:p>
      </xdr:txBody>
    </xdr:sp>
    <xdr:clientData/>
  </xdr:twoCellAnchor>
  <xdr:twoCellAnchor>
    <xdr:from>
      <xdr:col>13</xdr:col>
      <xdr:colOff>309577</xdr:colOff>
      <xdr:row>34</xdr:row>
      <xdr:rowOff>71621</xdr:rowOff>
    </xdr:from>
    <xdr:to>
      <xdr:col>15</xdr:col>
      <xdr:colOff>386197</xdr:colOff>
      <xdr:row>35</xdr:row>
      <xdr:rowOff>161925</xdr:rowOff>
    </xdr:to>
    <xdr:sp macro="" textlink="Analysis!AD29">
      <xdr:nvSpPr>
        <xdr:cNvPr id="143" name="TextBox 142">
          <a:extLst>
            <a:ext uri="{FF2B5EF4-FFF2-40B4-BE49-F238E27FC236}">
              <a16:creationId xmlns:a16="http://schemas.microsoft.com/office/drawing/2014/main" id="{00000000-0008-0000-0000-00008F000000}"/>
            </a:ext>
          </a:extLst>
        </xdr:cNvPr>
        <xdr:cNvSpPr txBox="1"/>
      </xdr:nvSpPr>
      <xdr:spPr>
        <a:xfrm>
          <a:off x="8251456" y="6594604"/>
          <a:ext cx="1298448" cy="280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3168E3B8-B4EF-4851-B5AF-F7AAB8B591F8}" type="TxLink">
            <a:rPr lang="en-US" sz="1400" b="1" i="0" u="none" strike="noStrike">
              <a:solidFill>
                <a:srgbClr val="00D997"/>
              </a:solidFill>
              <a:latin typeface="Calibri"/>
              <a:cs typeface="Calibri"/>
            </a:rPr>
            <a:pPr algn="l"/>
            <a:t>Jan | 60,000</a:t>
          </a:fld>
          <a:endParaRPr lang="en-US" sz="1400" b="1">
            <a:solidFill>
              <a:srgbClr val="00D997"/>
            </a:solidFill>
            <a:latin typeface="Arial" panose="020B0604020202020204" pitchFamily="34" charset="0"/>
            <a:cs typeface="Arial" panose="020B0604020202020204" pitchFamily="34" charset="0"/>
          </a:endParaRPr>
        </a:p>
      </xdr:txBody>
    </xdr:sp>
    <xdr:clientData/>
  </xdr:twoCellAnchor>
  <xdr:twoCellAnchor>
    <xdr:from>
      <xdr:col>12</xdr:col>
      <xdr:colOff>573881</xdr:colOff>
      <xdr:row>34</xdr:row>
      <xdr:rowOff>76080</xdr:rowOff>
    </xdr:from>
    <xdr:to>
      <xdr:col>13</xdr:col>
      <xdr:colOff>331628</xdr:colOff>
      <xdr:row>36</xdr:row>
      <xdr:rowOff>69485</xdr:rowOff>
    </xdr:to>
    <xdr:pic>
      <xdr:nvPicPr>
        <xdr:cNvPr id="141" name="Graphic 140" descr="Arrow Clockwise curve">
          <a:extLst>
            <a:ext uri="{FF2B5EF4-FFF2-40B4-BE49-F238E27FC236}">
              <a16:creationId xmlns:a16="http://schemas.microsoft.com/office/drawing/2014/main" id="{00000000-0008-0000-0000-00008D000000}"/>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rot="10800000">
          <a:off x="7889081" y="6600705"/>
          <a:ext cx="367347" cy="374405"/>
        </a:xfrm>
        <a:prstGeom prst="rect">
          <a:avLst/>
        </a:prstGeom>
      </xdr:spPr>
    </xdr:pic>
    <xdr:clientData/>
  </xdr:twoCellAnchor>
  <xdr:twoCellAnchor>
    <xdr:from>
      <xdr:col>13</xdr:col>
      <xdr:colOff>309577</xdr:colOff>
      <xdr:row>32</xdr:row>
      <xdr:rowOff>49783</xdr:rowOff>
    </xdr:from>
    <xdr:to>
      <xdr:col>15</xdr:col>
      <xdr:colOff>386197</xdr:colOff>
      <xdr:row>33</xdr:row>
      <xdr:rowOff>110233</xdr:rowOff>
    </xdr:to>
    <xdr:sp macro="" textlink="">
      <xdr:nvSpPr>
        <xdr:cNvPr id="147" name="TextBox 146">
          <a:extLst>
            <a:ext uri="{FF2B5EF4-FFF2-40B4-BE49-F238E27FC236}">
              <a16:creationId xmlns:a16="http://schemas.microsoft.com/office/drawing/2014/main" id="{00000000-0008-0000-0000-000093000000}"/>
            </a:ext>
          </a:extLst>
        </xdr:cNvPr>
        <xdr:cNvSpPr txBox="1"/>
      </xdr:nvSpPr>
      <xdr:spPr>
        <a:xfrm>
          <a:off x="8251456" y="6191766"/>
          <a:ext cx="1298448" cy="250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000" b="0">
              <a:solidFill>
                <a:schemeClr val="bg1">
                  <a:lumMod val="75000"/>
                </a:schemeClr>
              </a:solidFill>
              <a:latin typeface="Arial" panose="020B0604020202020204" pitchFamily="34" charset="0"/>
              <a:cs typeface="Arial" panose="020B0604020202020204" pitchFamily="34" charset="0"/>
            </a:rPr>
            <a:t>Average Income</a:t>
          </a:r>
        </a:p>
      </xdr:txBody>
    </xdr:sp>
    <xdr:clientData/>
  </xdr:twoCellAnchor>
  <xdr:twoCellAnchor>
    <xdr:from>
      <xdr:col>13</xdr:col>
      <xdr:colOff>309577</xdr:colOff>
      <xdr:row>31</xdr:row>
      <xdr:rowOff>71202</xdr:rowOff>
    </xdr:from>
    <xdr:to>
      <xdr:col>15</xdr:col>
      <xdr:colOff>386197</xdr:colOff>
      <xdr:row>32</xdr:row>
      <xdr:rowOff>131652</xdr:rowOff>
    </xdr:to>
    <xdr:sp macro="" textlink="Analysis!AC25">
      <xdr:nvSpPr>
        <xdr:cNvPr id="148" name="TextBox 147">
          <a:extLst>
            <a:ext uri="{FF2B5EF4-FFF2-40B4-BE49-F238E27FC236}">
              <a16:creationId xmlns:a16="http://schemas.microsoft.com/office/drawing/2014/main" id="{00000000-0008-0000-0000-000094000000}"/>
            </a:ext>
          </a:extLst>
        </xdr:cNvPr>
        <xdr:cNvSpPr txBox="1"/>
      </xdr:nvSpPr>
      <xdr:spPr>
        <a:xfrm>
          <a:off x="8251456" y="6022685"/>
          <a:ext cx="1298448" cy="250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80D96F58-BB7D-4D3C-B6F3-C49C560EDEB0}" type="TxLink">
            <a:rPr lang="en-US" sz="1400" b="1" i="0" u="none" strike="noStrike">
              <a:solidFill>
                <a:srgbClr val="00D997"/>
              </a:solidFill>
              <a:latin typeface="Calibri"/>
              <a:cs typeface="Calibri"/>
            </a:rPr>
            <a:pPr algn="l"/>
            <a:t>60,000</a:t>
          </a:fld>
          <a:endParaRPr lang="en-US" sz="1400" b="1">
            <a:solidFill>
              <a:srgbClr val="00D997"/>
            </a:solidFill>
            <a:latin typeface="Arial" panose="020B0604020202020204" pitchFamily="34" charset="0"/>
            <a:cs typeface="Arial" panose="020B0604020202020204" pitchFamily="34" charset="0"/>
          </a:endParaRPr>
        </a:p>
      </xdr:txBody>
    </xdr:sp>
    <xdr:clientData/>
  </xdr:twoCellAnchor>
  <xdr:twoCellAnchor>
    <xdr:from>
      <xdr:col>12</xdr:col>
      <xdr:colOff>592931</xdr:colOff>
      <xdr:row>31</xdr:row>
      <xdr:rowOff>127262</xdr:rowOff>
    </xdr:from>
    <xdr:to>
      <xdr:col>13</xdr:col>
      <xdr:colOff>350678</xdr:colOff>
      <xdr:row>33</xdr:row>
      <xdr:rowOff>82567</xdr:rowOff>
    </xdr:to>
    <xdr:pic>
      <xdr:nvPicPr>
        <xdr:cNvPr id="146" name="Graphic 145" descr="Heartbeat">
          <a:extLst>
            <a:ext uri="{FF2B5EF4-FFF2-40B4-BE49-F238E27FC236}">
              <a16:creationId xmlns:a16="http://schemas.microsoft.com/office/drawing/2014/main" id="{00000000-0008-0000-0000-000092000000}"/>
            </a:ext>
          </a:extLst>
        </xdr:cNvPr>
        <xdr:cNvPicPr>
          <a:picLocks noChangeAspect="1"/>
        </xdr:cNvPicPr>
      </xdr:nvPicPr>
      <xdr:blipFill>
        <a:blip xmlns:r="http://schemas.openxmlformats.org/officeDocument/2006/relationships" r:embed="rId14" cstate="print">
          <a:extLst>
            <a:ext uri="{28A0092B-C50C-407E-A947-70E740481C1C}">
              <a14:useLocalDpi xmlns:a14="http://schemas.microsoft.com/office/drawing/2010/main" val="0"/>
            </a:ext>
            <a:ext uri="{96DAC541-7B7A-43D3-8B79-37D633B846F1}">
              <asvg:svgBlip xmlns:asvg="http://schemas.microsoft.com/office/drawing/2016/SVG/main" r:embed="rId15"/>
            </a:ext>
          </a:extLst>
        </a:blip>
        <a:stretch>
          <a:fillRect/>
        </a:stretch>
      </xdr:blipFill>
      <xdr:spPr>
        <a:xfrm>
          <a:off x="7908131" y="6080387"/>
          <a:ext cx="367347" cy="336305"/>
        </a:xfrm>
        <a:prstGeom prst="rect">
          <a:avLst/>
        </a:prstGeom>
      </xdr:spPr>
    </xdr:pic>
    <xdr:clientData/>
  </xdr:twoCellAnchor>
  <xdr:twoCellAnchor editAs="absolute">
    <xdr:from>
      <xdr:col>12</xdr:col>
      <xdr:colOff>542925</xdr:colOff>
      <xdr:row>5</xdr:row>
      <xdr:rowOff>29131</xdr:rowOff>
    </xdr:from>
    <xdr:to>
      <xdr:col>17</xdr:col>
      <xdr:colOff>466725</xdr:colOff>
      <xdr:row>25</xdr:row>
      <xdr:rowOff>9525</xdr:rowOff>
    </xdr:to>
    <xdr:sp macro="" textlink="">
      <xdr:nvSpPr>
        <xdr:cNvPr id="149" name="Rectangle: Rounded Corners 148">
          <a:extLst>
            <a:ext uri="{FF2B5EF4-FFF2-40B4-BE49-F238E27FC236}">
              <a16:creationId xmlns:a16="http://schemas.microsoft.com/office/drawing/2014/main" id="{00000000-0008-0000-0000-000095000000}"/>
            </a:ext>
          </a:extLst>
        </xdr:cNvPr>
        <xdr:cNvSpPr/>
      </xdr:nvSpPr>
      <xdr:spPr>
        <a:xfrm>
          <a:off x="7858125" y="981631"/>
          <a:ext cx="2971800" cy="3790394"/>
        </a:xfrm>
        <a:prstGeom prst="roundRect">
          <a:avLst>
            <a:gd name="adj" fmla="val 1447"/>
          </a:avLst>
        </a:prstGeom>
        <a:gradFill flip="none" rotWithShape="1">
          <a:gsLst>
            <a:gs pos="3000">
              <a:srgbClr val="2B3267"/>
            </a:gs>
            <a:gs pos="98000">
              <a:srgbClr val="181C3A"/>
            </a:gs>
          </a:gsLst>
          <a:lin ang="108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absolute">
    <xdr:from>
      <xdr:col>12</xdr:col>
      <xdr:colOff>571500</xdr:colOff>
      <xdr:row>6</xdr:row>
      <xdr:rowOff>161925</xdr:rowOff>
    </xdr:from>
    <xdr:to>
      <xdr:col>17</xdr:col>
      <xdr:colOff>466725</xdr:colOff>
      <xdr:row>16</xdr:row>
      <xdr:rowOff>19050</xdr:rowOff>
    </xdr:to>
    <xdr:graphicFrame macro="">
      <xdr:nvGraphicFramePr>
        <xdr:cNvPr id="150" name="Chart 149">
          <a:extLst>
            <a:ext uri="{FF2B5EF4-FFF2-40B4-BE49-F238E27FC236}">
              <a16:creationId xmlns:a16="http://schemas.microsoft.com/office/drawing/2014/main" id="{00000000-0008-0000-0000-00009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editAs="absolute">
    <xdr:from>
      <xdr:col>12</xdr:col>
      <xdr:colOff>585992</xdr:colOff>
      <xdr:row>5</xdr:row>
      <xdr:rowOff>57150</xdr:rowOff>
    </xdr:from>
    <xdr:to>
      <xdr:col>17</xdr:col>
      <xdr:colOff>20706</xdr:colOff>
      <xdr:row>7</xdr:row>
      <xdr:rowOff>28015</xdr:rowOff>
    </xdr:to>
    <xdr:sp macro="" textlink="">
      <xdr:nvSpPr>
        <xdr:cNvPr id="151" name="TextBox 150">
          <a:extLst>
            <a:ext uri="{FF2B5EF4-FFF2-40B4-BE49-F238E27FC236}">
              <a16:creationId xmlns:a16="http://schemas.microsoft.com/office/drawing/2014/main" id="{00000000-0008-0000-0000-000097000000}"/>
            </a:ext>
          </a:extLst>
        </xdr:cNvPr>
        <xdr:cNvSpPr txBox="1"/>
      </xdr:nvSpPr>
      <xdr:spPr>
        <a:xfrm>
          <a:off x="7940949" y="1009650"/>
          <a:ext cx="2499279" cy="3518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200" b="1">
              <a:solidFill>
                <a:srgbClr val="00D9FC"/>
              </a:solidFill>
              <a:latin typeface="Arial" panose="020B0604020202020204" pitchFamily="34" charset="0"/>
              <a:cs typeface="Arial" panose="020B0604020202020204" pitchFamily="34" charset="0"/>
            </a:rPr>
            <a:t>SMART</a:t>
          </a:r>
          <a:r>
            <a:rPr lang="en-US" sz="1200" b="1" baseline="0">
              <a:solidFill>
                <a:srgbClr val="00D9FC"/>
              </a:solidFill>
              <a:latin typeface="Arial" panose="020B0604020202020204" pitchFamily="34" charset="0"/>
              <a:cs typeface="Arial" panose="020B0604020202020204" pitchFamily="34" charset="0"/>
            </a:rPr>
            <a:t> Financial Advisor</a:t>
          </a:r>
          <a:endParaRPr lang="en-US" sz="1200" b="1">
            <a:solidFill>
              <a:srgbClr val="00D9FC"/>
            </a:solidFill>
            <a:latin typeface="Arial" panose="020B0604020202020204" pitchFamily="34" charset="0"/>
            <a:cs typeface="Arial" panose="020B0604020202020204" pitchFamily="34" charset="0"/>
          </a:endParaRPr>
        </a:p>
      </xdr:txBody>
    </xdr:sp>
    <xdr:clientData/>
  </xdr:twoCellAnchor>
  <xdr:twoCellAnchor editAs="absolute">
    <xdr:from>
      <xdr:col>12</xdr:col>
      <xdr:colOff>581025</xdr:colOff>
      <xdr:row>16</xdr:row>
      <xdr:rowOff>1</xdr:rowOff>
    </xdr:from>
    <xdr:to>
      <xdr:col>17</xdr:col>
      <xdr:colOff>438150</xdr:colOff>
      <xdr:row>20</xdr:row>
      <xdr:rowOff>28575</xdr:rowOff>
    </xdr:to>
    <xdr:sp macro="" textlink="Analysis!BB10">
      <xdr:nvSpPr>
        <xdr:cNvPr id="152" name="TextBox 151">
          <a:extLst>
            <a:ext uri="{FF2B5EF4-FFF2-40B4-BE49-F238E27FC236}">
              <a16:creationId xmlns:a16="http://schemas.microsoft.com/office/drawing/2014/main" id="{00000000-0008-0000-0000-000098000000}"/>
            </a:ext>
          </a:extLst>
        </xdr:cNvPr>
        <xdr:cNvSpPr txBox="1"/>
      </xdr:nvSpPr>
      <xdr:spPr>
        <a:xfrm>
          <a:off x="7896225" y="3048001"/>
          <a:ext cx="2905125" cy="7905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fld id="{24A8FBFB-351E-4163-92EC-BD115313599B}" type="TxLink">
            <a:rPr lang="en-US" sz="1100" b="0" i="0" u="none" strike="noStrike">
              <a:solidFill>
                <a:srgbClr val="00D9FC"/>
              </a:solidFill>
              <a:latin typeface="Calibri"/>
              <a:cs typeface="Calibri"/>
            </a:rPr>
            <a:pPr algn="l"/>
            <a:t>Needs: Your expenses in necessities hit below your budget by 42%. You may add your excess money to your savings &amp; investments.</a:t>
          </a:fld>
          <a:endParaRPr lang="en-US" sz="1050" b="0">
            <a:solidFill>
              <a:srgbClr val="00D9FC"/>
            </a:solidFill>
            <a:latin typeface="Arial" panose="020B0604020202020204" pitchFamily="34" charset="0"/>
            <a:cs typeface="Arial" panose="020B0604020202020204" pitchFamily="34" charset="0"/>
          </a:endParaRPr>
        </a:p>
      </xdr:txBody>
    </xdr:sp>
    <xdr:clientData/>
  </xdr:twoCellAnchor>
  <xdr:twoCellAnchor editAs="absolute">
    <xdr:from>
      <xdr:col>16</xdr:col>
      <xdr:colOff>91110</xdr:colOff>
      <xdr:row>5</xdr:row>
      <xdr:rowOff>140805</xdr:rowOff>
    </xdr:from>
    <xdr:to>
      <xdr:col>17</xdr:col>
      <xdr:colOff>563217</xdr:colOff>
      <xdr:row>6</xdr:row>
      <xdr:rowOff>182218</xdr:rowOff>
    </xdr:to>
    <xdr:sp macro="" textlink="">
      <xdr:nvSpPr>
        <xdr:cNvPr id="154" name="TextBox 153">
          <a:extLst>
            <a:ext uri="{FF2B5EF4-FFF2-40B4-BE49-F238E27FC236}">
              <a16:creationId xmlns:a16="http://schemas.microsoft.com/office/drawing/2014/main" id="{00000000-0008-0000-0000-00009A000000}"/>
            </a:ext>
          </a:extLst>
        </xdr:cNvPr>
        <xdr:cNvSpPr txBox="1"/>
      </xdr:nvSpPr>
      <xdr:spPr>
        <a:xfrm>
          <a:off x="9897719" y="1093305"/>
          <a:ext cx="1085020" cy="2319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800" b="0">
              <a:solidFill>
                <a:srgbClr val="8C5ADC"/>
              </a:solidFill>
              <a:latin typeface="Arial" panose="020B0604020202020204" pitchFamily="34" charset="0"/>
              <a:cs typeface="Arial" panose="020B0604020202020204" pitchFamily="34" charset="0"/>
            </a:rPr>
            <a:t>Planned</a:t>
          </a:r>
          <a:r>
            <a:rPr lang="en-US" sz="800" b="0">
              <a:solidFill>
                <a:schemeClr val="bg1">
                  <a:lumMod val="75000"/>
                </a:schemeClr>
              </a:solidFill>
              <a:latin typeface="Arial" panose="020B0604020202020204" pitchFamily="34" charset="0"/>
              <a:cs typeface="Arial" panose="020B0604020202020204" pitchFamily="34" charset="0"/>
            </a:rPr>
            <a:t> vs. </a:t>
          </a:r>
          <a:r>
            <a:rPr lang="en-US" sz="800" b="0">
              <a:solidFill>
                <a:srgbClr val="DF198E"/>
              </a:solidFill>
              <a:latin typeface="Arial" panose="020B0604020202020204" pitchFamily="34" charset="0"/>
              <a:cs typeface="Arial" panose="020B0604020202020204" pitchFamily="34" charset="0"/>
            </a:rPr>
            <a:t>Actual</a:t>
          </a:r>
        </a:p>
      </xdr:txBody>
    </xdr:sp>
    <xdr:clientData/>
  </xdr:twoCellAnchor>
  <xdr:twoCellAnchor editAs="absolute">
    <xdr:from>
      <xdr:col>15</xdr:col>
      <xdr:colOff>374069</xdr:colOff>
      <xdr:row>1</xdr:row>
      <xdr:rowOff>15784</xdr:rowOff>
    </xdr:from>
    <xdr:to>
      <xdr:col>18</xdr:col>
      <xdr:colOff>203367</xdr:colOff>
      <xdr:row>3</xdr:row>
      <xdr:rowOff>143073</xdr:rowOff>
    </xdr:to>
    <xdr:grpSp>
      <xdr:nvGrpSpPr>
        <xdr:cNvPr id="69" name="Group 68">
          <a:extLst>
            <a:ext uri="{FF2B5EF4-FFF2-40B4-BE49-F238E27FC236}">
              <a16:creationId xmlns:a16="http://schemas.microsoft.com/office/drawing/2014/main" id="{00000000-0008-0000-0000-000045000000}"/>
            </a:ext>
          </a:extLst>
        </xdr:cNvPr>
        <xdr:cNvGrpSpPr/>
      </xdr:nvGrpSpPr>
      <xdr:grpSpPr>
        <a:xfrm>
          <a:off x="9518069" y="206284"/>
          <a:ext cx="1658098" cy="508289"/>
          <a:chOff x="10125707" y="230331"/>
          <a:chExt cx="1647940" cy="508289"/>
        </a:xfrm>
      </xdr:grpSpPr>
      <xdr:sp macro="" textlink="Settings!G8">
        <xdr:nvSpPr>
          <xdr:cNvPr id="24" name="TextBox 23">
            <a:extLst>
              <a:ext uri="{FF2B5EF4-FFF2-40B4-BE49-F238E27FC236}">
                <a16:creationId xmlns:a16="http://schemas.microsoft.com/office/drawing/2014/main" id="{00000000-0008-0000-0000-000018000000}"/>
              </a:ext>
            </a:extLst>
          </xdr:cNvPr>
          <xdr:cNvSpPr txBox="1"/>
        </xdr:nvSpPr>
        <xdr:spPr>
          <a:xfrm>
            <a:off x="10410660" y="405245"/>
            <a:ext cx="1362987"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l"/>
            <a:fld id="{02679401-9FB5-4858-B47D-0A5FA8B68892}" type="TxLink">
              <a:rPr lang="en-US" sz="1100" b="0" i="0" u="none" strike="noStrike">
                <a:solidFill>
                  <a:schemeClr val="bg1"/>
                </a:solidFill>
                <a:latin typeface="Calibri"/>
                <a:ea typeface="+mn-ea"/>
                <a:cs typeface="Calibri"/>
              </a:rPr>
              <a:pPr marL="0" indent="0" algn="l"/>
              <a:t>Financial Priorities</a:t>
            </a:fld>
            <a:endParaRPr lang="en-US" sz="1000" b="0">
              <a:solidFill>
                <a:schemeClr val="bg1"/>
              </a:solidFill>
              <a:latin typeface="Arial" panose="020B0604020202020204" pitchFamily="34" charset="0"/>
              <a:ea typeface="+mn-ea"/>
              <a:cs typeface="Arial" panose="020B0604020202020204" pitchFamily="34" charset="0"/>
            </a:endParaRPr>
          </a:p>
        </xdr:txBody>
      </xdr:sp>
      <xdr:sp macro="" textlink="Financial_Goals">
        <xdr:nvSpPr>
          <xdr:cNvPr id="29" name="TextBox 28">
            <a:extLst>
              <a:ext uri="{FF2B5EF4-FFF2-40B4-BE49-F238E27FC236}">
                <a16:creationId xmlns:a16="http://schemas.microsoft.com/office/drawing/2014/main" id="{00000000-0008-0000-0000-00001D000000}"/>
              </a:ext>
            </a:extLst>
          </xdr:cNvPr>
          <xdr:cNvSpPr txBox="1"/>
        </xdr:nvSpPr>
        <xdr:spPr>
          <a:xfrm>
            <a:off x="10410660" y="230331"/>
            <a:ext cx="1280160"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l"/>
            <a:fld id="{B994D4E9-7C58-4746-AE7A-AB3090C22AEB}" type="TxLink">
              <a:rPr lang="en-US" sz="1600" b="1" i="0" u="none" strike="noStrike">
                <a:solidFill>
                  <a:schemeClr val="bg1"/>
                </a:solidFill>
                <a:latin typeface="Calibri"/>
                <a:ea typeface="+mn-ea"/>
                <a:cs typeface="Calibri"/>
              </a:rPr>
              <a:pPr marL="0" indent="0" algn="l"/>
              <a:t>0</a:t>
            </a:fld>
            <a:endParaRPr lang="en-US" sz="1600" b="1" i="0" u="none" strike="noStrike">
              <a:solidFill>
                <a:schemeClr val="bg1"/>
              </a:solidFill>
              <a:latin typeface="Arial" panose="020B0604020202020204" pitchFamily="34" charset="0"/>
              <a:ea typeface="+mn-ea"/>
              <a:cs typeface="Arial" panose="020B0604020202020204" pitchFamily="34" charset="0"/>
            </a:endParaRPr>
          </a:p>
        </xdr:txBody>
      </xdr:sp>
      <xdr:pic>
        <xdr:nvPicPr>
          <xdr:cNvPr id="116" name="Graphic 115" descr="Checklist">
            <a:extLst>
              <a:ext uri="{FF2B5EF4-FFF2-40B4-BE49-F238E27FC236}">
                <a16:creationId xmlns:a16="http://schemas.microsoft.com/office/drawing/2014/main" id="{00000000-0008-0000-0000-000074000000}"/>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 uri="{96DAC541-7B7A-43D3-8B79-37D633B846F1}">
                <asvg:svgBlip xmlns:asvg="http://schemas.microsoft.com/office/drawing/2016/SVG/main" r:embed="rId18"/>
              </a:ext>
            </a:extLst>
          </a:blip>
          <a:stretch>
            <a:fillRect/>
          </a:stretch>
        </xdr:blipFill>
        <xdr:spPr>
          <a:xfrm>
            <a:off x="10125707" y="307397"/>
            <a:ext cx="365760" cy="365760"/>
          </a:xfrm>
          <a:prstGeom prst="rect">
            <a:avLst/>
          </a:prstGeom>
        </xdr:spPr>
      </xdr:pic>
    </xdr:grpSp>
    <xdr:clientData/>
  </xdr:twoCellAnchor>
  <xdr:twoCellAnchor editAs="absolute">
    <xdr:from>
      <xdr:col>21</xdr:col>
      <xdr:colOff>115982</xdr:colOff>
      <xdr:row>1</xdr:row>
      <xdr:rowOff>9219</xdr:rowOff>
    </xdr:from>
    <xdr:to>
      <xdr:col>24</xdr:col>
      <xdr:colOff>153698</xdr:colOff>
      <xdr:row>3</xdr:row>
      <xdr:rowOff>146339</xdr:rowOff>
    </xdr:to>
    <xdr:grpSp>
      <xdr:nvGrpSpPr>
        <xdr:cNvPr id="73" name="Group 72">
          <a:extLst>
            <a:ext uri="{FF2B5EF4-FFF2-40B4-BE49-F238E27FC236}">
              <a16:creationId xmlns:a16="http://schemas.microsoft.com/office/drawing/2014/main" id="{00000000-0008-0000-0000-000049000000}"/>
            </a:ext>
          </a:extLst>
        </xdr:cNvPr>
        <xdr:cNvGrpSpPr/>
      </xdr:nvGrpSpPr>
      <xdr:grpSpPr>
        <a:xfrm>
          <a:off x="12917582" y="199719"/>
          <a:ext cx="1866516" cy="518120"/>
          <a:chOff x="6745128" y="200585"/>
          <a:chExt cx="1856383" cy="518120"/>
        </a:xfrm>
      </xdr:grpSpPr>
      <xdr:pic>
        <xdr:nvPicPr>
          <xdr:cNvPr id="14" name="Graphic 13" descr="Piggy Bank">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9" cstate="print">
            <a:extLst>
              <a:ext uri="{28A0092B-C50C-407E-A947-70E740481C1C}">
                <a14:useLocalDpi xmlns:a14="http://schemas.microsoft.com/office/drawing/2010/main" val="0"/>
              </a:ext>
              <a:ext uri="{96DAC541-7B7A-43D3-8B79-37D633B846F1}">
                <asvg:svgBlip xmlns:asvg="http://schemas.microsoft.com/office/drawing/2016/SVG/main" r:embed="rId20"/>
              </a:ext>
            </a:extLst>
          </a:blip>
          <a:stretch>
            <a:fillRect/>
          </a:stretch>
        </xdr:blipFill>
        <xdr:spPr>
          <a:xfrm>
            <a:off x="6745128" y="283349"/>
            <a:ext cx="383589" cy="365760"/>
          </a:xfrm>
          <a:prstGeom prst="rect">
            <a:avLst/>
          </a:prstGeom>
        </xdr:spPr>
      </xdr:pic>
      <xdr:sp macro="" textlink="">
        <xdr:nvSpPr>
          <xdr:cNvPr id="117" name="TextBox 116">
            <a:extLst>
              <a:ext uri="{FF2B5EF4-FFF2-40B4-BE49-F238E27FC236}">
                <a16:creationId xmlns:a16="http://schemas.microsoft.com/office/drawing/2014/main" id="{00000000-0008-0000-0000-000075000000}"/>
              </a:ext>
            </a:extLst>
          </xdr:cNvPr>
          <xdr:cNvSpPr txBox="1"/>
        </xdr:nvSpPr>
        <xdr:spPr>
          <a:xfrm>
            <a:off x="7057161" y="375499"/>
            <a:ext cx="1544350" cy="343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l"/>
            <a:r>
              <a:rPr lang="en-US" sz="1000" b="0" i="0" u="none" strike="noStrike">
                <a:solidFill>
                  <a:schemeClr val="bg1">
                    <a:lumMod val="85000"/>
                  </a:schemeClr>
                </a:solidFill>
                <a:latin typeface="Arial" panose="020B0604020202020204" pitchFamily="34" charset="0"/>
                <a:ea typeface="+mn-ea"/>
                <a:cs typeface="Arial" panose="020B0604020202020204" pitchFamily="34" charset="0"/>
              </a:rPr>
              <a:t>Balance</a:t>
            </a:r>
          </a:p>
        </xdr:txBody>
      </xdr:sp>
      <xdr:sp macro="" textlink="Savings">
        <xdr:nvSpPr>
          <xdr:cNvPr id="118" name="TextBox 117">
            <a:extLst>
              <a:ext uri="{FF2B5EF4-FFF2-40B4-BE49-F238E27FC236}">
                <a16:creationId xmlns:a16="http://schemas.microsoft.com/office/drawing/2014/main" id="{00000000-0008-0000-0000-000076000000}"/>
              </a:ext>
            </a:extLst>
          </xdr:cNvPr>
          <xdr:cNvSpPr txBox="1"/>
        </xdr:nvSpPr>
        <xdr:spPr>
          <a:xfrm>
            <a:off x="7048502" y="200585"/>
            <a:ext cx="1280160" cy="343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l"/>
            <a:fld id="{595B2357-DA26-4737-BCC6-1E3EE1FE63EA}" type="TxLink">
              <a:rPr lang="en-US" sz="1600" b="1" i="0" u="none" strike="noStrike">
                <a:solidFill>
                  <a:schemeClr val="bg1"/>
                </a:solidFill>
                <a:latin typeface="Calibri"/>
                <a:ea typeface="+mn-ea"/>
                <a:cs typeface="Calibri"/>
              </a:rPr>
              <a:pPr marL="0" indent="0" algn="l"/>
              <a:t>55,000</a:t>
            </a:fld>
            <a:endParaRPr lang="en-US" sz="1600" b="1" i="0" u="none" strike="noStrike">
              <a:solidFill>
                <a:schemeClr val="bg1"/>
              </a:solidFill>
              <a:latin typeface="Arial" panose="020B0604020202020204" pitchFamily="34" charset="0"/>
              <a:ea typeface="+mn-ea"/>
              <a:cs typeface="Arial" panose="020B0604020202020204" pitchFamily="34" charset="0"/>
            </a:endParaRPr>
          </a:p>
        </xdr:txBody>
      </xdr:sp>
    </xdr:grpSp>
    <xdr:clientData/>
  </xdr:twoCellAnchor>
  <xdr:twoCellAnchor editAs="absolute">
    <xdr:from>
      <xdr:col>9</xdr:col>
      <xdr:colOff>565629</xdr:colOff>
      <xdr:row>1</xdr:row>
      <xdr:rowOff>34527</xdr:rowOff>
    </xdr:from>
    <xdr:to>
      <xdr:col>12</xdr:col>
      <xdr:colOff>327657</xdr:colOff>
      <xdr:row>3</xdr:row>
      <xdr:rowOff>171647</xdr:rowOff>
    </xdr:to>
    <xdr:grpSp>
      <xdr:nvGrpSpPr>
        <xdr:cNvPr id="83" name="Group 82">
          <a:extLst>
            <a:ext uri="{FF2B5EF4-FFF2-40B4-BE49-F238E27FC236}">
              <a16:creationId xmlns:a16="http://schemas.microsoft.com/office/drawing/2014/main" id="{00000000-0008-0000-0000-000053000000}"/>
            </a:ext>
          </a:extLst>
        </xdr:cNvPr>
        <xdr:cNvGrpSpPr/>
      </xdr:nvGrpSpPr>
      <xdr:grpSpPr>
        <a:xfrm>
          <a:off x="6052029" y="225027"/>
          <a:ext cx="1590828" cy="518120"/>
          <a:chOff x="4444321" y="217903"/>
          <a:chExt cx="1581024" cy="518120"/>
        </a:xfrm>
      </xdr:grpSpPr>
      <xdr:pic>
        <xdr:nvPicPr>
          <xdr:cNvPr id="10" name="Graphic 9" descr="Money">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1" cstate="print">
            <a:extLst>
              <a:ext uri="{28A0092B-C50C-407E-A947-70E740481C1C}">
                <a14:useLocalDpi xmlns:a14="http://schemas.microsoft.com/office/drawing/2010/main" val="0"/>
              </a:ext>
              <a:ext uri="{96DAC541-7B7A-43D3-8B79-37D633B846F1}">
                <asvg:svgBlip xmlns:asvg="http://schemas.microsoft.com/office/drawing/2016/SVG/main" r:embed="rId22"/>
              </a:ext>
            </a:extLst>
          </a:blip>
          <a:stretch>
            <a:fillRect/>
          </a:stretch>
        </xdr:blipFill>
        <xdr:spPr>
          <a:xfrm>
            <a:off x="4444321" y="283153"/>
            <a:ext cx="365761" cy="365760"/>
          </a:xfrm>
          <a:prstGeom prst="rect">
            <a:avLst/>
          </a:prstGeom>
        </xdr:spPr>
      </xdr:pic>
      <xdr:sp macro="" textlink="">
        <xdr:nvSpPr>
          <xdr:cNvPr id="119" name="TextBox 118">
            <a:extLst>
              <a:ext uri="{FF2B5EF4-FFF2-40B4-BE49-F238E27FC236}">
                <a16:creationId xmlns:a16="http://schemas.microsoft.com/office/drawing/2014/main" id="{00000000-0008-0000-0000-000077000000}"/>
              </a:ext>
            </a:extLst>
          </xdr:cNvPr>
          <xdr:cNvSpPr txBox="1"/>
        </xdr:nvSpPr>
        <xdr:spPr>
          <a:xfrm>
            <a:off x="4758468" y="392817"/>
            <a:ext cx="960172" cy="343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l"/>
            <a:r>
              <a:rPr lang="en-US" sz="1100" b="0" i="0" u="none" strike="noStrike">
                <a:solidFill>
                  <a:schemeClr val="bg1"/>
                </a:solidFill>
                <a:ea typeface="+mn-ea"/>
              </a:rPr>
              <a:t>Total Income</a:t>
            </a:r>
          </a:p>
        </xdr:txBody>
      </xdr:sp>
      <xdr:sp macro="" textlink="Income">
        <xdr:nvSpPr>
          <xdr:cNvPr id="120" name="TextBox 119">
            <a:extLst>
              <a:ext uri="{FF2B5EF4-FFF2-40B4-BE49-F238E27FC236}">
                <a16:creationId xmlns:a16="http://schemas.microsoft.com/office/drawing/2014/main" id="{00000000-0008-0000-0000-000078000000}"/>
              </a:ext>
            </a:extLst>
          </xdr:cNvPr>
          <xdr:cNvSpPr txBox="1"/>
        </xdr:nvSpPr>
        <xdr:spPr>
          <a:xfrm>
            <a:off x="4745185" y="217903"/>
            <a:ext cx="1280160" cy="343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CFEC2A6F-65B9-4ECC-A092-7DD3F83DA4CA}" type="TxLink">
              <a:rPr lang="en-US" sz="1600" b="1" i="0" u="none" strike="noStrike">
                <a:solidFill>
                  <a:schemeClr val="bg1"/>
                </a:solidFill>
                <a:latin typeface="Calibri"/>
                <a:cs typeface="Calibri"/>
              </a:rPr>
              <a:pPr algn="l"/>
              <a:t>60,000</a:t>
            </a:fld>
            <a:endParaRPr lang="en-US" sz="1600" b="1">
              <a:solidFill>
                <a:schemeClr val="bg1"/>
              </a:solidFill>
              <a:latin typeface="Arial" panose="020B0604020202020204" pitchFamily="34" charset="0"/>
              <a:cs typeface="Arial" panose="020B0604020202020204" pitchFamily="34" charset="0"/>
            </a:endParaRPr>
          </a:p>
        </xdr:txBody>
      </xdr:sp>
    </xdr:grpSp>
    <xdr:clientData/>
  </xdr:twoCellAnchor>
  <xdr:twoCellAnchor editAs="absolute">
    <xdr:from>
      <xdr:col>12</xdr:col>
      <xdr:colOff>117759</xdr:colOff>
      <xdr:row>1</xdr:row>
      <xdr:rowOff>45588</xdr:rowOff>
    </xdr:from>
    <xdr:to>
      <xdr:col>12</xdr:col>
      <xdr:colOff>455461</xdr:colOff>
      <xdr:row>2</xdr:row>
      <xdr:rowOff>188463</xdr:rowOff>
    </xdr:to>
    <xdr:sp macro="" textlink="">
      <xdr:nvSpPr>
        <xdr:cNvPr id="122" name="TextBox 121">
          <a:extLst>
            <a:ext uri="{FF2B5EF4-FFF2-40B4-BE49-F238E27FC236}">
              <a16:creationId xmlns:a16="http://schemas.microsoft.com/office/drawing/2014/main" id="{00000000-0008-0000-0000-00007A000000}"/>
            </a:ext>
          </a:extLst>
        </xdr:cNvPr>
        <xdr:cNvSpPr txBox="1"/>
      </xdr:nvSpPr>
      <xdr:spPr>
        <a:xfrm>
          <a:off x="7432959" y="236088"/>
          <a:ext cx="337702"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6600" b="1" i="0" u="none" strike="noStrike">
              <a:solidFill>
                <a:schemeClr val="bg1"/>
              </a:solidFill>
              <a:latin typeface="Arial" panose="020B0604020202020204" pitchFamily="34" charset="0"/>
              <a:cs typeface="Arial" panose="020B0604020202020204" pitchFamily="34" charset="0"/>
            </a:rPr>
            <a:t>-</a:t>
          </a:r>
        </a:p>
      </xdr:txBody>
    </xdr:sp>
    <xdr:clientData/>
  </xdr:twoCellAnchor>
  <xdr:twoCellAnchor editAs="absolute">
    <xdr:from>
      <xdr:col>20</xdr:col>
      <xdr:colOff>172915</xdr:colOff>
      <xdr:row>1</xdr:row>
      <xdr:rowOff>124690</xdr:rowOff>
    </xdr:from>
    <xdr:to>
      <xdr:col>20</xdr:col>
      <xdr:colOff>510617</xdr:colOff>
      <xdr:row>3</xdr:row>
      <xdr:rowOff>77065</xdr:rowOff>
    </xdr:to>
    <xdr:sp macro="" textlink="">
      <xdr:nvSpPr>
        <xdr:cNvPr id="123" name="TextBox 122">
          <a:extLst>
            <a:ext uri="{FF2B5EF4-FFF2-40B4-BE49-F238E27FC236}">
              <a16:creationId xmlns:a16="http://schemas.microsoft.com/office/drawing/2014/main" id="{00000000-0008-0000-0000-00007B000000}"/>
            </a:ext>
          </a:extLst>
        </xdr:cNvPr>
        <xdr:cNvSpPr txBox="1"/>
      </xdr:nvSpPr>
      <xdr:spPr>
        <a:xfrm>
          <a:off x="12364915" y="315190"/>
          <a:ext cx="337702"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4400" b="1" i="0" u="none" strike="noStrike">
              <a:solidFill>
                <a:schemeClr val="bg1"/>
              </a:solidFill>
              <a:latin typeface="Arial" panose="020B0604020202020204" pitchFamily="34" charset="0"/>
              <a:cs typeface="Arial" panose="020B0604020202020204" pitchFamily="34" charset="0"/>
            </a:rPr>
            <a:t>=</a:t>
          </a:r>
        </a:p>
      </xdr:txBody>
    </xdr:sp>
    <xdr:clientData/>
  </xdr:twoCellAnchor>
  <xdr:twoCellAnchor editAs="absolute">
    <xdr:from>
      <xdr:col>0</xdr:col>
      <xdr:colOff>266699</xdr:colOff>
      <xdr:row>26</xdr:row>
      <xdr:rowOff>152399</xdr:rowOff>
    </xdr:from>
    <xdr:to>
      <xdr:col>3</xdr:col>
      <xdr:colOff>561974</xdr:colOff>
      <xdr:row>37</xdr:row>
      <xdr:rowOff>28575</xdr:rowOff>
    </xdr:to>
    <mc:AlternateContent xmlns:mc="http://schemas.openxmlformats.org/markup-compatibility/2006" xmlns:a14="http://schemas.microsoft.com/office/drawing/2010/main">
      <mc:Choice Requires="a14">
        <xdr:graphicFrame macro="">
          <xdr:nvGraphicFramePr>
            <xdr:cNvPr id="125" name="Month">
              <a:extLst>
                <a:ext uri="{FF2B5EF4-FFF2-40B4-BE49-F238E27FC236}">
                  <a16:creationId xmlns:a16="http://schemas.microsoft.com/office/drawing/2014/main" id="{00000000-0008-0000-0000-00007D000000}"/>
                </a:ext>
              </a:extLst>
            </xdr:cNvPr>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266699" y="5105399"/>
              <a:ext cx="2124075" cy="201930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editAs="absolute">
    <xdr:from>
      <xdr:col>1</xdr:col>
      <xdr:colOff>390527</xdr:colOff>
      <xdr:row>21</xdr:row>
      <xdr:rowOff>190499</xdr:rowOff>
    </xdr:from>
    <xdr:to>
      <xdr:col>3</xdr:col>
      <xdr:colOff>547690</xdr:colOff>
      <xdr:row>24</xdr:row>
      <xdr:rowOff>93344</xdr:rowOff>
    </xdr:to>
    <xdr:grpSp>
      <xdr:nvGrpSpPr>
        <xdr:cNvPr id="128" name="Group 127">
          <a:extLst>
            <a:ext uri="{FF2B5EF4-FFF2-40B4-BE49-F238E27FC236}">
              <a16:creationId xmlns:a16="http://schemas.microsoft.com/office/drawing/2014/main" id="{00000000-0008-0000-0000-000080000000}"/>
            </a:ext>
          </a:extLst>
        </xdr:cNvPr>
        <xdr:cNvGrpSpPr/>
      </xdr:nvGrpSpPr>
      <xdr:grpSpPr>
        <a:xfrm>
          <a:off x="1000127" y="4190999"/>
          <a:ext cx="1376363" cy="474345"/>
          <a:chOff x="1021684" y="3648075"/>
          <a:chExt cx="1378990" cy="474345"/>
        </a:xfrm>
      </xdr:grpSpPr>
      <xdr:sp macro="" textlink="">
        <xdr:nvSpPr>
          <xdr:cNvPr id="129" name="TextBox 128">
            <a:extLst>
              <a:ext uri="{FF2B5EF4-FFF2-40B4-BE49-F238E27FC236}">
                <a16:creationId xmlns:a16="http://schemas.microsoft.com/office/drawing/2014/main" id="{00000000-0008-0000-0000-000081000000}"/>
              </a:ext>
            </a:extLst>
          </xdr:cNvPr>
          <xdr:cNvSpPr txBox="1"/>
        </xdr:nvSpPr>
        <xdr:spPr>
          <a:xfrm>
            <a:off x="1021684" y="3648075"/>
            <a:ext cx="137899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000" b="0">
                <a:solidFill>
                  <a:schemeClr val="bg1">
                    <a:lumMod val="75000"/>
                  </a:schemeClr>
                </a:solidFill>
                <a:latin typeface="Arial" panose="020B0604020202020204" pitchFamily="34" charset="0"/>
                <a:cs typeface="Arial" panose="020B0604020202020204" pitchFamily="34" charset="0"/>
              </a:rPr>
              <a:t>Balance</a:t>
            </a:r>
          </a:p>
        </xdr:txBody>
      </xdr:sp>
      <xdr:sp macro="" textlink="Analysis!R21">
        <xdr:nvSpPr>
          <xdr:cNvPr id="130" name="TextBox 129">
            <a:extLst>
              <a:ext uri="{FF2B5EF4-FFF2-40B4-BE49-F238E27FC236}">
                <a16:creationId xmlns:a16="http://schemas.microsoft.com/office/drawing/2014/main" id="{00000000-0008-0000-0000-000082000000}"/>
              </a:ext>
            </a:extLst>
          </xdr:cNvPr>
          <xdr:cNvSpPr txBox="1"/>
        </xdr:nvSpPr>
        <xdr:spPr>
          <a:xfrm>
            <a:off x="1021684" y="3848100"/>
            <a:ext cx="137899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A59B72CB-4B24-4F27-A4CC-6CB79AA81116}" type="TxLink">
              <a:rPr lang="en-US" sz="1400" b="1" i="0" u="none" strike="noStrike">
                <a:solidFill>
                  <a:srgbClr val="00D9FC"/>
                </a:solidFill>
                <a:latin typeface="Calibri"/>
                <a:cs typeface="Calibri"/>
              </a:rPr>
              <a:pPr algn="l"/>
              <a:t>55,000</a:t>
            </a:fld>
            <a:endParaRPr lang="en-US" sz="1800" b="1">
              <a:solidFill>
                <a:srgbClr val="00D9FC"/>
              </a:solidFill>
              <a:latin typeface="Arial" panose="020B0604020202020204" pitchFamily="34" charset="0"/>
              <a:cs typeface="Arial" panose="020B0604020202020204" pitchFamily="34" charset="0"/>
            </a:endParaRPr>
          </a:p>
        </xdr:txBody>
      </xdr:sp>
    </xdr:grpSp>
    <xdr:clientData/>
  </xdr:twoCellAnchor>
  <xdr:twoCellAnchor editAs="absolute">
    <xdr:from>
      <xdr:col>0</xdr:col>
      <xdr:colOff>335019</xdr:colOff>
      <xdr:row>21</xdr:row>
      <xdr:rowOff>49595</xdr:rowOff>
    </xdr:from>
    <xdr:to>
      <xdr:col>1</xdr:col>
      <xdr:colOff>449318</xdr:colOff>
      <xdr:row>25</xdr:row>
      <xdr:rowOff>40070</xdr:rowOff>
    </xdr:to>
    <xdr:grpSp>
      <xdr:nvGrpSpPr>
        <xdr:cNvPr id="160" name="Group 159">
          <a:extLst>
            <a:ext uri="{FF2B5EF4-FFF2-40B4-BE49-F238E27FC236}">
              <a16:creationId xmlns:a16="http://schemas.microsoft.com/office/drawing/2014/main" id="{00000000-0008-0000-0000-0000A0000000}"/>
            </a:ext>
          </a:extLst>
        </xdr:cNvPr>
        <xdr:cNvGrpSpPr/>
      </xdr:nvGrpSpPr>
      <xdr:grpSpPr>
        <a:xfrm>
          <a:off x="335019" y="4050095"/>
          <a:ext cx="723899" cy="752475"/>
          <a:chOff x="326231" y="3527823"/>
          <a:chExt cx="725337" cy="752475"/>
        </a:xfrm>
      </xdr:grpSpPr>
      <xdr:graphicFrame macro="">
        <xdr:nvGraphicFramePr>
          <xdr:cNvPr id="161" name="Chart 160">
            <a:extLst>
              <a:ext uri="{FF2B5EF4-FFF2-40B4-BE49-F238E27FC236}">
                <a16:creationId xmlns:a16="http://schemas.microsoft.com/office/drawing/2014/main" id="{00000000-0008-0000-0000-0000A1000000}"/>
              </a:ext>
            </a:extLst>
          </xdr:cNvPr>
          <xdr:cNvGraphicFramePr>
            <a:graphicFrameLocks/>
          </xdr:cNvGraphicFramePr>
        </xdr:nvGraphicFramePr>
        <xdr:xfrm>
          <a:off x="326231" y="3527823"/>
          <a:ext cx="725337" cy="752475"/>
        </xdr:xfrm>
        <a:graphic>
          <a:graphicData uri="http://schemas.openxmlformats.org/drawingml/2006/chart">
            <c:chart xmlns:c="http://schemas.openxmlformats.org/drawingml/2006/chart" xmlns:r="http://schemas.openxmlformats.org/officeDocument/2006/relationships" r:id="rId23"/>
          </a:graphicData>
        </a:graphic>
      </xdr:graphicFrame>
      <xdr:sp macro="" textlink="Analysis!S21">
        <xdr:nvSpPr>
          <xdr:cNvPr id="162" name="TextBox 161">
            <a:extLst>
              <a:ext uri="{FF2B5EF4-FFF2-40B4-BE49-F238E27FC236}">
                <a16:creationId xmlns:a16="http://schemas.microsoft.com/office/drawing/2014/main" id="{00000000-0008-0000-0000-0000A2000000}"/>
              </a:ext>
            </a:extLst>
          </xdr:cNvPr>
          <xdr:cNvSpPr txBox="1"/>
        </xdr:nvSpPr>
        <xdr:spPr>
          <a:xfrm>
            <a:off x="408930" y="3754145"/>
            <a:ext cx="574821"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5CA5794D-39C4-4DCD-B70E-015D1D73274D}" type="TxLink">
              <a:rPr lang="en-US" sz="1000" b="0" i="0" u="none" strike="noStrike">
                <a:solidFill>
                  <a:srgbClr val="00D9FC"/>
                </a:solidFill>
                <a:latin typeface="Calibri"/>
                <a:cs typeface="Calibri"/>
              </a:rPr>
              <a:pPr algn="ctr"/>
              <a:t>91.7%</a:t>
            </a:fld>
            <a:endParaRPr lang="en-US" sz="1000" b="0">
              <a:solidFill>
                <a:srgbClr val="00D9FC"/>
              </a:solidFill>
              <a:latin typeface="Arial" panose="020B0604020202020204" pitchFamily="34" charset="0"/>
              <a:cs typeface="Arial" panose="020B0604020202020204" pitchFamily="34" charset="0"/>
            </a:endParaRPr>
          </a:p>
        </xdr:txBody>
      </xdr:sp>
    </xdr:grpSp>
    <xdr:clientData/>
  </xdr:twoCellAnchor>
  <xdr:twoCellAnchor editAs="absolute">
    <xdr:from>
      <xdr:col>0</xdr:col>
      <xdr:colOff>161927</xdr:colOff>
      <xdr:row>5</xdr:row>
      <xdr:rowOff>10083</xdr:rowOff>
    </xdr:from>
    <xdr:to>
      <xdr:col>4</xdr:col>
      <xdr:colOff>28579</xdr:colOff>
      <xdr:row>6</xdr:row>
      <xdr:rowOff>104773</xdr:rowOff>
    </xdr:to>
    <xdr:sp macro="" textlink="">
      <xdr:nvSpPr>
        <xdr:cNvPr id="163" name="TextBox 162">
          <a:extLst>
            <a:ext uri="{FF2B5EF4-FFF2-40B4-BE49-F238E27FC236}">
              <a16:creationId xmlns:a16="http://schemas.microsoft.com/office/drawing/2014/main" id="{00000000-0008-0000-0000-0000A3000000}"/>
            </a:ext>
          </a:extLst>
        </xdr:cNvPr>
        <xdr:cNvSpPr txBox="1"/>
      </xdr:nvSpPr>
      <xdr:spPr>
        <a:xfrm>
          <a:off x="161927" y="962583"/>
          <a:ext cx="2305052" cy="285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bg1">
                  <a:lumMod val="75000"/>
                </a:schemeClr>
              </a:solidFill>
              <a:latin typeface="+mn-lt"/>
              <a:cs typeface="Arial" panose="020B0604020202020204" pitchFamily="34" charset="0"/>
            </a:rPr>
            <a:t>Acccount</a:t>
          </a:r>
          <a:r>
            <a:rPr lang="en-US" sz="1100" b="0" baseline="0">
              <a:solidFill>
                <a:schemeClr val="bg1">
                  <a:lumMod val="75000"/>
                </a:schemeClr>
              </a:solidFill>
              <a:latin typeface="+mn-lt"/>
              <a:cs typeface="Arial" panose="020B0604020202020204" pitchFamily="34" charset="0"/>
            </a:rPr>
            <a:t> Summary</a:t>
          </a:r>
          <a:endParaRPr lang="en-US" sz="1100" b="0">
            <a:solidFill>
              <a:schemeClr val="bg1">
                <a:lumMod val="75000"/>
              </a:schemeClr>
            </a:solidFill>
            <a:latin typeface="+mn-lt"/>
            <a:cs typeface="Arial" panose="020B0604020202020204" pitchFamily="34" charset="0"/>
          </a:endParaRPr>
        </a:p>
      </xdr:txBody>
    </xdr:sp>
    <xdr:clientData/>
  </xdr:twoCellAnchor>
  <xdr:twoCellAnchor editAs="absolute">
    <xdr:from>
      <xdr:col>2</xdr:col>
      <xdr:colOff>344695</xdr:colOff>
      <xdr:row>4</xdr:row>
      <xdr:rowOff>152400</xdr:rowOff>
    </xdr:from>
    <xdr:to>
      <xdr:col>4</xdr:col>
      <xdr:colOff>95334</xdr:colOff>
      <xdr:row>9</xdr:row>
      <xdr:rowOff>171450</xdr:rowOff>
    </xdr:to>
    <xdr:grpSp>
      <xdr:nvGrpSpPr>
        <xdr:cNvPr id="11" name="Group 10">
          <a:extLst>
            <a:ext uri="{FF2B5EF4-FFF2-40B4-BE49-F238E27FC236}">
              <a16:creationId xmlns:a16="http://schemas.microsoft.com/office/drawing/2014/main" id="{00000000-0008-0000-0000-00000B000000}"/>
            </a:ext>
          </a:extLst>
        </xdr:cNvPr>
        <xdr:cNvGrpSpPr/>
      </xdr:nvGrpSpPr>
      <xdr:grpSpPr>
        <a:xfrm>
          <a:off x="1563895" y="914400"/>
          <a:ext cx="969839" cy="971550"/>
          <a:chOff x="1657350" y="962584"/>
          <a:chExt cx="847725" cy="837641"/>
        </a:xfrm>
      </xdr:grpSpPr>
      <xdr:graphicFrame macro="">
        <xdr:nvGraphicFramePr>
          <xdr:cNvPr id="65" name="Chart 64">
            <a:extLst>
              <a:ext uri="{FF2B5EF4-FFF2-40B4-BE49-F238E27FC236}">
                <a16:creationId xmlns:a16="http://schemas.microsoft.com/office/drawing/2014/main" id="{00000000-0008-0000-0000-000041000000}"/>
              </a:ext>
            </a:extLst>
          </xdr:cNvPr>
          <xdr:cNvGraphicFramePr>
            <a:graphicFrameLocks/>
          </xdr:cNvGraphicFramePr>
        </xdr:nvGraphicFramePr>
        <xdr:xfrm>
          <a:off x="1657350" y="962584"/>
          <a:ext cx="847725" cy="837641"/>
        </xdr:xfrm>
        <a:graphic>
          <a:graphicData uri="http://schemas.openxmlformats.org/drawingml/2006/chart">
            <c:chart xmlns:c="http://schemas.openxmlformats.org/drawingml/2006/chart" xmlns:r="http://schemas.openxmlformats.org/officeDocument/2006/relationships" r:id="rId24"/>
          </a:graphicData>
        </a:graphic>
      </xdr:graphicFrame>
      <xdr:sp macro="" textlink="Analysis!L15">
        <xdr:nvSpPr>
          <xdr:cNvPr id="66" name="TextBox 65">
            <a:extLst>
              <a:ext uri="{FF2B5EF4-FFF2-40B4-BE49-F238E27FC236}">
                <a16:creationId xmlns:a16="http://schemas.microsoft.com/office/drawing/2014/main" id="{00000000-0008-0000-0000-000042000000}"/>
              </a:ext>
            </a:extLst>
          </xdr:cNvPr>
          <xdr:cNvSpPr txBox="1"/>
        </xdr:nvSpPr>
        <xdr:spPr>
          <a:xfrm>
            <a:off x="1789906" y="1263125"/>
            <a:ext cx="609599"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4FD87434-398A-4F33-A813-219298D2A3E5}" type="TxLink">
              <a:rPr lang="en-US" sz="1200" b="0" i="0" u="none" strike="noStrike">
                <a:solidFill>
                  <a:srgbClr val="DF198E"/>
                </a:solidFill>
                <a:latin typeface="Calibri"/>
                <a:cs typeface="Calibri"/>
              </a:rPr>
              <a:pPr algn="ctr"/>
              <a:t>8.3%</a:t>
            </a:fld>
            <a:endParaRPr lang="en-US" sz="1400" b="1">
              <a:solidFill>
                <a:srgbClr val="DF198E"/>
              </a:solidFill>
              <a:latin typeface="Arial" panose="020B0604020202020204" pitchFamily="34" charset="0"/>
              <a:cs typeface="Arial" panose="020B0604020202020204" pitchFamily="34" charset="0"/>
            </a:endParaRPr>
          </a:p>
        </xdr:txBody>
      </xdr:sp>
    </xdr:grpSp>
    <xdr:clientData/>
  </xdr:twoCellAnchor>
  <xdr:twoCellAnchor>
    <xdr:from>
      <xdr:col>9</xdr:col>
      <xdr:colOff>561975</xdr:colOff>
      <xdr:row>3</xdr:row>
      <xdr:rowOff>142875</xdr:rowOff>
    </xdr:from>
    <xdr:to>
      <xdr:col>12</xdr:col>
      <xdr:colOff>47625</xdr:colOff>
      <xdr:row>3</xdr:row>
      <xdr:rowOff>142875</xdr:rowOff>
    </xdr:to>
    <xdr:cxnSp macro="">
      <xdr:nvCxnSpPr>
        <xdr:cNvPr id="8" name="Straight Connector 7">
          <a:extLst>
            <a:ext uri="{FF2B5EF4-FFF2-40B4-BE49-F238E27FC236}">
              <a16:creationId xmlns:a16="http://schemas.microsoft.com/office/drawing/2014/main" id="{00000000-0008-0000-0000-000008000000}"/>
            </a:ext>
          </a:extLst>
        </xdr:cNvPr>
        <xdr:cNvCxnSpPr/>
      </xdr:nvCxnSpPr>
      <xdr:spPr>
        <a:xfrm>
          <a:off x="6048375" y="714375"/>
          <a:ext cx="1314450" cy="0"/>
        </a:xfrm>
        <a:prstGeom prst="line">
          <a:avLst/>
        </a:prstGeom>
        <a:ln>
          <a:solidFill>
            <a:srgbClr val="00D997"/>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142875</xdr:colOff>
      <xdr:row>3</xdr:row>
      <xdr:rowOff>142875</xdr:rowOff>
    </xdr:from>
    <xdr:to>
      <xdr:col>19</xdr:col>
      <xdr:colOff>600075</xdr:colOff>
      <xdr:row>3</xdr:row>
      <xdr:rowOff>142875</xdr:rowOff>
    </xdr:to>
    <xdr:cxnSp macro="">
      <xdr:nvCxnSpPr>
        <xdr:cNvPr id="164" name="Straight Connector 163">
          <a:extLst>
            <a:ext uri="{FF2B5EF4-FFF2-40B4-BE49-F238E27FC236}">
              <a16:creationId xmlns:a16="http://schemas.microsoft.com/office/drawing/2014/main" id="{00000000-0008-0000-0000-0000A4000000}"/>
            </a:ext>
          </a:extLst>
        </xdr:cNvPr>
        <xdr:cNvCxnSpPr/>
      </xdr:nvCxnSpPr>
      <xdr:spPr>
        <a:xfrm>
          <a:off x="8067675" y="714375"/>
          <a:ext cx="4114800" cy="0"/>
        </a:xfrm>
        <a:prstGeom prst="line">
          <a:avLst/>
        </a:prstGeom>
        <a:ln>
          <a:solidFill>
            <a:srgbClr val="DF198E"/>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104775</xdr:colOff>
      <xdr:row>3</xdr:row>
      <xdr:rowOff>142875</xdr:rowOff>
    </xdr:from>
    <xdr:to>
      <xdr:col>23</xdr:col>
      <xdr:colOff>85725</xdr:colOff>
      <xdr:row>3</xdr:row>
      <xdr:rowOff>142875</xdr:rowOff>
    </xdr:to>
    <xdr:cxnSp macro="">
      <xdr:nvCxnSpPr>
        <xdr:cNvPr id="166" name="Straight Connector 165">
          <a:extLst>
            <a:ext uri="{FF2B5EF4-FFF2-40B4-BE49-F238E27FC236}">
              <a16:creationId xmlns:a16="http://schemas.microsoft.com/office/drawing/2014/main" id="{00000000-0008-0000-0000-0000A6000000}"/>
            </a:ext>
          </a:extLst>
        </xdr:cNvPr>
        <xdr:cNvCxnSpPr/>
      </xdr:nvCxnSpPr>
      <xdr:spPr>
        <a:xfrm>
          <a:off x="12906375" y="714375"/>
          <a:ext cx="1200150" cy="0"/>
        </a:xfrm>
        <a:prstGeom prst="line">
          <a:avLst/>
        </a:prstGeom>
        <a:ln>
          <a:solidFill>
            <a:srgbClr val="00D9FC"/>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161924</xdr:colOff>
      <xdr:row>27</xdr:row>
      <xdr:rowOff>85725</xdr:rowOff>
    </xdr:from>
    <xdr:to>
      <xdr:col>12</xdr:col>
      <xdr:colOff>438149</xdr:colOff>
      <xdr:row>37</xdr:row>
      <xdr:rowOff>104773</xdr:rowOff>
    </xdr:to>
    <xdr:graphicFrame macro="">
      <xdr:nvGraphicFramePr>
        <xdr:cNvPr id="169" name="Chart 168">
          <a:extLst>
            <a:ext uri="{FF2B5EF4-FFF2-40B4-BE49-F238E27FC236}">
              <a16:creationId xmlns:a16="http://schemas.microsoft.com/office/drawing/2014/main" id="{00000000-0008-0000-0000-0000A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17</xdr:col>
      <xdr:colOff>561974</xdr:colOff>
      <xdr:row>18</xdr:row>
      <xdr:rowOff>142875</xdr:rowOff>
    </xdr:from>
    <xdr:to>
      <xdr:col>25</xdr:col>
      <xdr:colOff>485775</xdr:colOff>
      <xdr:row>35</xdr:row>
      <xdr:rowOff>133350</xdr:rowOff>
    </xdr:to>
    <xdr:graphicFrame macro="">
      <xdr:nvGraphicFramePr>
        <xdr:cNvPr id="172" name="Chart 171">
          <a:extLst>
            <a:ext uri="{FF2B5EF4-FFF2-40B4-BE49-F238E27FC236}">
              <a16:creationId xmlns:a16="http://schemas.microsoft.com/office/drawing/2014/main" id="{00000000-0008-0000-0000-0000A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13</xdr:col>
      <xdr:colOff>57150</xdr:colOff>
      <xdr:row>26</xdr:row>
      <xdr:rowOff>66674</xdr:rowOff>
    </xdr:from>
    <xdr:to>
      <xdr:col>15</xdr:col>
      <xdr:colOff>190500</xdr:colOff>
      <xdr:row>27</xdr:row>
      <xdr:rowOff>86486</xdr:rowOff>
    </xdr:to>
    <xdr:sp macro="" textlink="">
      <xdr:nvSpPr>
        <xdr:cNvPr id="104" name="Rectangle 103">
          <a:extLst>
            <a:ext uri="{FF2B5EF4-FFF2-40B4-BE49-F238E27FC236}">
              <a16:creationId xmlns:a16="http://schemas.microsoft.com/office/drawing/2014/main" id="{00000000-0008-0000-0000-000068000000}"/>
            </a:ext>
          </a:extLst>
        </xdr:cNvPr>
        <xdr:cNvSpPr/>
      </xdr:nvSpPr>
      <xdr:spPr>
        <a:xfrm>
          <a:off x="7981950" y="5019674"/>
          <a:ext cx="1352550" cy="210312"/>
        </a:xfrm>
        <a:prstGeom prst="rect">
          <a:avLst/>
        </a:prstGeom>
        <a:solidFill>
          <a:srgbClr val="00CC8D"/>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Income</a:t>
          </a:r>
        </a:p>
      </xdr:txBody>
    </xdr:sp>
    <xdr:clientData/>
  </xdr:twoCellAnchor>
  <xdr:twoCellAnchor>
    <xdr:from>
      <xdr:col>15</xdr:col>
      <xdr:colOff>228600</xdr:colOff>
      <xdr:row>26</xdr:row>
      <xdr:rowOff>66674</xdr:rowOff>
    </xdr:from>
    <xdr:to>
      <xdr:col>17</xdr:col>
      <xdr:colOff>361950</xdr:colOff>
      <xdr:row>27</xdr:row>
      <xdr:rowOff>86486</xdr:rowOff>
    </xdr:to>
    <xdr:sp macro="" textlink="">
      <xdr:nvSpPr>
        <xdr:cNvPr id="178" name="Rectangle 177">
          <a:extLst>
            <a:ext uri="{FF2B5EF4-FFF2-40B4-BE49-F238E27FC236}">
              <a16:creationId xmlns:a16="http://schemas.microsoft.com/office/drawing/2014/main" id="{00000000-0008-0000-0000-0000B2000000}"/>
            </a:ext>
          </a:extLst>
        </xdr:cNvPr>
        <xdr:cNvSpPr/>
      </xdr:nvSpPr>
      <xdr:spPr>
        <a:xfrm>
          <a:off x="9372600" y="5019674"/>
          <a:ext cx="1352550" cy="210312"/>
        </a:xfrm>
        <a:prstGeom prst="rect">
          <a:avLst/>
        </a:prstGeom>
        <a:solidFill>
          <a:srgbClr val="DF198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t>Expenses</a:t>
          </a:r>
        </a:p>
      </xdr:txBody>
    </xdr:sp>
    <xdr:clientData/>
  </xdr:twoCellAnchor>
  <xdr:twoCellAnchor editAs="absolute">
    <xdr:from>
      <xdr:col>12</xdr:col>
      <xdr:colOff>581025</xdr:colOff>
      <xdr:row>20</xdr:row>
      <xdr:rowOff>38102</xdr:rowOff>
    </xdr:from>
    <xdr:to>
      <xdr:col>17</xdr:col>
      <xdr:colOff>438150</xdr:colOff>
      <xdr:row>24</xdr:row>
      <xdr:rowOff>161926</xdr:rowOff>
    </xdr:to>
    <xdr:sp macro="" textlink="Analysis!BB13">
      <xdr:nvSpPr>
        <xdr:cNvPr id="179" name="TextBox 178">
          <a:extLst>
            <a:ext uri="{FF2B5EF4-FFF2-40B4-BE49-F238E27FC236}">
              <a16:creationId xmlns:a16="http://schemas.microsoft.com/office/drawing/2014/main" id="{00000000-0008-0000-0000-0000B3000000}"/>
            </a:ext>
          </a:extLst>
        </xdr:cNvPr>
        <xdr:cNvSpPr txBox="1"/>
      </xdr:nvSpPr>
      <xdr:spPr>
        <a:xfrm>
          <a:off x="7896225" y="3848102"/>
          <a:ext cx="2905125" cy="885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fld id="{50BFD71F-5194-4017-96B3-2AAE4B36354E}" type="TxLink">
            <a:rPr lang="en-US" sz="1100" b="0" i="0" u="none" strike="noStrike">
              <a:solidFill>
                <a:srgbClr val="00D9FC"/>
              </a:solidFill>
              <a:latin typeface="Calibri"/>
              <a:cs typeface="Calibri"/>
            </a:rPr>
            <a:pPr algn="l"/>
            <a:t>Financial Priorities: Your savings is on track.
Wants: On track</a:t>
          </a:fld>
          <a:endParaRPr lang="en-US" sz="1050" b="0">
            <a:solidFill>
              <a:srgbClr val="00D9FC"/>
            </a:solidFill>
            <a:latin typeface="Arial" panose="020B0604020202020204" pitchFamily="34" charset="0"/>
            <a:cs typeface="Arial" panose="020B0604020202020204" pitchFamily="34" charset="0"/>
          </a:endParaRPr>
        </a:p>
      </xdr:txBody>
    </xdr:sp>
    <xdr:clientData/>
  </xdr:twoCellAnchor>
  <xdr:twoCellAnchor editAs="absolute">
    <xdr:from>
      <xdr:col>4</xdr:col>
      <xdr:colOff>140073</xdr:colOff>
      <xdr:row>6</xdr:row>
      <xdr:rowOff>48186</xdr:rowOff>
    </xdr:from>
    <xdr:to>
      <xdr:col>12</xdr:col>
      <xdr:colOff>438150</xdr:colOff>
      <xdr:row>8</xdr:row>
      <xdr:rowOff>161926</xdr:rowOff>
    </xdr:to>
    <xdr:sp macro="" textlink="">
      <xdr:nvSpPr>
        <xdr:cNvPr id="181" name="TextBox 180">
          <a:extLst>
            <a:ext uri="{FF2B5EF4-FFF2-40B4-BE49-F238E27FC236}">
              <a16:creationId xmlns:a16="http://schemas.microsoft.com/office/drawing/2014/main" id="{00000000-0008-0000-0000-0000B5000000}"/>
            </a:ext>
          </a:extLst>
        </xdr:cNvPr>
        <xdr:cNvSpPr txBox="1"/>
      </xdr:nvSpPr>
      <xdr:spPr>
        <a:xfrm>
          <a:off x="2578473" y="1191186"/>
          <a:ext cx="5174877" cy="494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bg1">
                  <a:lumMod val="75000"/>
                </a:schemeClr>
              </a:solidFill>
              <a:latin typeface="+mn-lt"/>
              <a:cs typeface="Arial" panose="020B0604020202020204" pitchFamily="34" charset="0"/>
            </a:rPr>
            <a:t>Wealth</a:t>
          </a:r>
          <a:r>
            <a:rPr lang="en-US" sz="1100" b="0" baseline="0">
              <a:solidFill>
                <a:schemeClr val="bg1">
                  <a:lumMod val="75000"/>
                </a:schemeClr>
              </a:solidFill>
              <a:latin typeface="+mn-lt"/>
              <a:cs typeface="Arial" panose="020B0604020202020204" pitchFamily="34" charset="0"/>
            </a:rPr>
            <a:t> accumulation should have an average of </a:t>
          </a:r>
          <a:r>
            <a:rPr lang="en-US" sz="1100" b="1" baseline="0">
              <a:solidFill>
                <a:srgbClr val="00D9FC"/>
              </a:solidFill>
              <a:latin typeface="+mn-lt"/>
              <a:cs typeface="Arial" panose="020B0604020202020204" pitchFamily="34" charset="0"/>
            </a:rPr>
            <a:t>45°</a:t>
          </a:r>
          <a:r>
            <a:rPr lang="en-US" sz="1100" b="0" baseline="0">
              <a:solidFill>
                <a:schemeClr val="bg1">
                  <a:lumMod val="75000"/>
                </a:schemeClr>
              </a:solidFill>
              <a:latin typeface="+mn-lt"/>
              <a:cs typeface="Arial" panose="020B0604020202020204" pitchFamily="34" charset="0"/>
            </a:rPr>
            <a:t>. </a:t>
          </a:r>
        </a:p>
        <a:p>
          <a:pPr algn="l"/>
          <a:r>
            <a:rPr lang="en-US" sz="1100" b="0" baseline="0">
              <a:solidFill>
                <a:schemeClr val="bg1">
                  <a:lumMod val="75000"/>
                </a:schemeClr>
              </a:solidFill>
              <a:latin typeface="+mn-lt"/>
              <a:cs typeface="Arial" panose="020B0604020202020204" pitchFamily="34" charset="0"/>
            </a:rPr>
            <a:t>The steeper the line graph is, the better.</a:t>
          </a:r>
          <a:endParaRPr lang="en-US" sz="1100" b="0">
            <a:solidFill>
              <a:schemeClr val="bg1">
                <a:lumMod val="75000"/>
              </a:schemeClr>
            </a:solidFill>
            <a:latin typeface="+mn-lt"/>
            <a:cs typeface="Arial" panose="020B0604020202020204" pitchFamily="34" charset="0"/>
          </a:endParaRPr>
        </a:p>
      </xdr:txBody>
    </xdr:sp>
    <xdr:clientData/>
  </xdr:twoCellAnchor>
  <xdr:twoCellAnchor editAs="absolute">
    <xdr:from>
      <xdr:col>17</xdr:col>
      <xdr:colOff>542925</xdr:colOff>
      <xdr:row>5</xdr:row>
      <xdr:rowOff>38101</xdr:rowOff>
    </xdr:from>
    <xdr:to>
      <xdr:col>21</xdr:col>
      <xdr:colOff>38100</xdr:colOff>
      <xdr:row>15</xdr:row>
      <xdr:rowOff>28575</xdr:rowOff>
    </xdr:to>
    <xdr:sp macro="" textlink="">
      <xdr:nvSpPr>
        <xdr:cNvPr id="124" name="Rectangle: Rounded Corners 123">
          <a:extLst>
            <a:ext uri="{FF2B5EF4-FFF2-40B4-BE49-F238E27FC236}">
              <a16:creationId xmlns:a16="http://schemas.microsoft.com/office/drawing/2014/main" id="{00000000-0008-0000-0000-00007C000000}"/>
            </a:ext>
          </a:extLst>
        </xdr:cNvPr>
        <xdr:cNvSpPr/>
      </xdr:nvSpPr>
      <xdr:spPr>
        <a:xfrm>
          <a:off x="10906125" y="990601"/>
          <a:ext cx="1933575" cy="1895474"/>
        </a:xfrm>
        <a:prstGeom prst="roundRect">
          <a:avLst>
            <a:gd name="adj" fmla="val 1466"/>
          </a:avLst>
        </a:prstGeom>
        <a:solidFill>
          <a:srgbClr val="181C3A"/>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47625</xdr:colOff>
          <xdr:row>5</xdr:row>
          <xdr:rowOff>133350</xdr:rowOff>
        </xdr:from>
        <xdr:to>
          <xdr:col>20</xdr:col>
          <xdr:colOff>476250</xdr:colOff>
          <xdr:row>6</xdr:row>
          <xdr:rowOff>152400</xdr:rowOff>
        </xdr:to>
        <xdr:sp macro="" textlink="">
          <xdr:nvSpPr>
            <xdr:cNvPr id="1032" name="Drop Dow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twoCellAnchor editAs="absolute">
    <xdr:from>
      <xdr:col>17</xdr:col>
      <xdr:colOff>514349</xdr:colOff>
      <xdr:row>5</xdr:row>
      <xdr:rowOff>104775</xdr:rowOff>
    </xdr:from>
    <xdr:to>
      <xdr:col>19</xdr:col>
      <xdr:colOff>133350</xdr:colOff>
      <xdr:row>6</xdr:row>
      <xdr:rowOff>171450</xdr:rowOff>
    </xdr:to>
    <xdr:sp macro="" textlink="">
      <xdr:nvSpPr>
        <xdr:cNvPr id="131" name="TextBox 130">
          <a:extLst>
            <a:ext uri="{FF2B5EF4-FFF2-40B4-BE49-F238E27FC236}">
              <a16:creationId xmlns:a16="http://schemas.microsoft.com/office/drawing/2014/main" id="{00000000-0008-0000-0000-000083000000}"/>
            </a:ext>
          </a:extLst>
        </xdr:cNvPr>
        <xdr:cNvSpPr txBox="1"/>
      </xdr:nvSpPr>
      <xdr:spPr>
        <a:xfrm>
          <a:off x="10877549" y="1057275"/>
          <a:ext cx="838201"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bg1">
                  <a:lumMod val="75000"/>
                </a:schemeClr>
              </a:solidFill>
              <a:latin typeface="+mn-lt"/>
              <a:cs typeface="Arial" panose="020B0604020202020204" pitchFamily="34" charset="0"/>
            </a:rPr>
            <a:t>Select</a:t>
          </a:r>
          <a:r>
            <a:rPr lang="en-US" sz="1100" b="0" baseline="0">
              <a:solidFill>
                <a:schemeClr val="bg1">
                  <a:lumMod val="75000"/>
                </a:schemeClr>
              </a:solidFill>
              <a:latin typeface="+mn-lt"/>
              <a:cs typeface="Arial" panose="020B0604020202020204" pitchFamily="34" charset="0"/>
            </a:rPr>
            <a:t> one:</a:t>
          </a:r>
          <a:endParaRPr lang="en-US" sz="1100" b="0">
            <a:solidFill>
              <a:schemeClr val="bg1">
                <a:lumMod val="75000"/>
              </a:schemeClr>
            </a:solidFill>
            <a:latin typeface="+mn-lt"/>
            <a:cs typeface="Arial" panose="020B0604020202020204" pitchFamily="34" charset="0"/>
          </a:endParaRPr>
        </a:p>
      </xdr:txBody>
    </xdr:sp>
    <xdr:clientData/>
  </xdr:twoCellAnchor>
  <xdr:twoCellAnchor>
    <xdr:from>
      <xdr:col>17</xdr:col>
      <xdr:colOff>609589</xdr:colOff>
      <xdr:row>6</xdr:row>
      <xdr:rowOff>104774</xdr:rowOff>
    </xdr:from>
    <xdr:to>
      <xdr:col>21</xdr:col>
      <xdr:colOff>200013</xdr:colOff>
      <xdr:row>9</xdr:row>
      <xdr:rowOff>66675</xdr:rowOff>
    </xdr:to>
    <xdr:grpSp>
      <xdr:nvGrpSpPr>
        <xdr:cNvPr id="25" name="Group 24">
          <a:extLst>
            <a:ext uri="{FF2B5EF4-FFF2-40B4-BE49-F238E27FC236}">
              <a16:creationId xmlns:a16="http://schemas.microsoft.com/office/drawing/2014/main" id="{00000000-0008-0000-0000-000019000000}"/>
            </a:ext>
          </a:extLst>
        </xdr:cNvPr>
        <xdr:cNvGrpSpPr/>
      </xdr:nvGrpSpPr>
      <xdr:grpSpPr>
        <a:xfrm>
          <a:off x="10972789" y="1247774"/>
          <a:ext cx="2028824" cy="533401"/>
          <a:chOff x="10944224" y="990599"/>
          <a:chExt cx="2714626" cy="533401"/>
        </a:xfrm>
      </xdr:grpSpPr>
      <xdr:sp macro="" textlink="">
        <xdr:nvSpPr>
          <xdr:cNvPr id="132" name="TextBox 131">
            <a:extLst>
              <a:ext uri="{FF2B5EF4-FFF2-40B4-BE49-F238E27FC236}">
                <a16:creationId xmlns:a16="http://schemas.microsoft.com/office/drawing/2014/main" id="{00000000-0008-0000-0000-000084000000}"/>
              </a:ext>
            </a:extLst>
          </xdr:cNvPr>
          <xdr:cNvSpPr txBox="1"/>
        </xdr:nvSpPr>
        <xdr:spPr>
          <a:xfrm>
            <a:off x="10944224" y="990599"/>
            <a:ext cx="2714626" cy="5334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bg1">
                    <a:lumMod val="75000"/>
                  </a:schemeClr>
                </a:solidFill>
                <a:latin typeface="+mn-lt"/>
                <a:cs typeface="Arial" panose="020B0604020202020204" pitchFamily="34" charset="0"/>
              </a:rPr>
              <a:t>Expenses M-o-M</a:t>
            </a:r>
            <a:r>
              <a:rPr lang="en-US" sz="1100" b="0" baseline="0">
                <a:solidFill>
                  <a:schemeClr val="bg1">
                    <a:lumMod val="75000"/>
                  </a:schemeClr>
                </a:solidFill>
                <a:latin typeface="+mn-lt"/>
                <a:cs typeface="Arial" panose="020B0604020202020204" pitchFamily="34" charset="0"/>
              </a:rPr>
              <a:t> comparison</a:t>
            </a:r>
          </a:p>
          <a:p>
            <a:pPr algn="l"/>
            <a:r>
              <a:rPr lang="en-US" sz="1100" b="0" baseline="0">
                <a:solidFill>
                  <a:schemeClr val="bg1">
                    <a:lumMod val="75000"/>
                  </a:schemeClr>
                </a:solidFill>
                <a:latin typeface="+mn-lt"/>
                <a:cs typeface="Arial" panose="020B0604020202020204" pitchFamily="34" charset="0"/>
              </a:rPr>
              <a:t>for   </a:t>
            </a:r>
            <a:endParaRPr lang="en-US" sz="1100" b="0">
              <a:solidFill>
                <a:schemeClr val="bg1">
                  <a:lumMod val="75000"/>
                </a:schemeClr>
              </a:solidFill>
              <a:latin typeface="+mn-lt"/>
              <a:cs typeface="Arial" panose="020B0604020202020204" pitchFamily="34" charset="0"/>
            </a:endParaRPr>
          </a:p>
        </xdr:txBody>
      </xdr:sp>
      <xdr:sp macro="" textlink="Analysis!AL31">
        <xdr:nvSpPr>
          <xdr:cNvPr id="133" name="TextBox 132">
            <a:extLst>
              <a:ext uri="{FF2B5EF4-FFF2-40B4-BE49-F238E27FC236}">
                <a16:creationId xmlns:a16="http://schemas.microsoft.com/office/drawing/2014/main" id="{00000000-0008-0000-0000-000085000000}"/>
              </a:ext>
            </a:extLst>
          </xdr:cNvPr>
          <xdr:cNvSpPr txBox="1"/>
        </xdr:nvSpPr>
        <xdr:spPr>
          <a:xfrm>
            <a:off x="11216694" y="1213288"/>
            <a:ext cx="1511806"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DF44C105-1F67-4B4B-814B-BC13D9B17209}" type="TxLink">
              <a:rPr lang="en-US" sz="1200" b="1" i="0" u="none" strike="noStrike">
                <a:solidFill>
                  <a:schemeClr val="bg1">
                    <a:lumMod val="95000"/>
                  </a:schemeClr>
                </a:solidFill>
                <a:latin typeface="Calibri"/>
                <a:cs typeface="Calibri"/>
              </a:rPr>
              <a:pPr algn="l"/>
              <a:t>Jul and Jun</a:t>
            </a:fld>
            <a:endParaRPr lang="en-US" sz="1200" b="1">
              <a:solidFill>
                <a:schemeClr val="bg1">
                  <a:lumMod val="95000"/>
                </a:schemeClr>
              </a:solidFill>
              <a:latin typeface="+mn-lt"/>
              <a:cs typeface="Arial" panose="020B0604020202020204" pitchFamily="34" charset="0"/>
            </a:endParaRPr>
          </a:p>
        </xdr:txBody>
      </xdr:sp>
    </xdr:grpSp>
    <xdr:clientData/>
  </xdr:twoCellAnchor>
  <xdr:twoCellAnchor>
    <xdr:from>
      <xdr:col>18</xdr:col>
      <xdr:colOff>85724</xdr:colOff>
      <xdr:row>9</xdr:row>
      <xdr:rowOff>28574</xdr:rowOff>
    </xdr:from>
    <xdr:to>
      <xdr:col>20</xdr:col>
      <xdr:colOff>504825</xdr:colOff>
      <xdr:row>14</xdr:row>
      <xdr:rowOff>142875</xdr:rowOff>
    </xdr:to>
    <xdr:grpSp>
      <xdr:nvGrpSpPr>
        <xdr:cNvPr id="9" name="Group 8">
          <a:extLst>
            <a:ext uri="{FF2B5EF4-FFF2-40B4-BE49-F238E27FC236}">
              <a16:creationId xmlns:a16="http://schemas.microsoft.com/office/drawing/2014/main" id="{00000000-0008-0000-0000-000009000000}"/>
            </a:ext>
          </a:extLst>
        </xdr:cNvPr>
        <xdr:cNvGrpSpPr/>
      </xdr:nvGrpSpPr>
      <xdr:grpSpPr>
        <a:xfrm>
          <a:off x="11058524" y="1743074"/>
          <a:ext cx="1638301" cy="1066801"/>
          <a:chOff x="11058524" y="1552574"/>
          <a:chExt cx="1638301" cy="1066801"/>
        </a:xfrm>
      </xdr:grpSpPr>
      <xdr:sp macro="" textlink="Analysis!AM29">
        <xdr:nvSpPr>
          <xdr:cNvPr id="2" name="Rectangle 1">
            <a:extLst>
              <a:ext uri="{FF2B5EF4-FFF2-40B4-BE49-F238E27FC236}">
                <a16:creationId xmlns:a16="http://schemas.microsoft.com/office/drawing/2014/main" id="{00000000-0008-0000-0000-000002000000}"/>
              </a:ext>
            </a:extLst>
          </xdr:cNvPr>
          <xdr:cNvSpPr/>
        </xdr:nvSpPr>
        <xdr:spPr>
          <a:xfrm>
            <a:off x="11058525" y="1724024"/>
            <a:ext cx="1638300" cy="552451"/>
          </a:xfrm>
          <a:prstGeom prst="rect">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BA65F6F3-25F3-4A75-83FB-ED2FAADE07E6}" type="TxLink">
              <a:rPr lang="en-US" sz="2800" b="1" i="0" u="none" strike="noStrike">
                <a:solidFill>
                  <a:schemeClr val="tx1">
                    <a:lumMod val="85000"/>
                    <a:lumOff val="15000"/>
                  </a:schemeClr>
                </a:solidFill>
                <a:latin typeface="Calibri"/>
                <a:cs typeface="Calibri"/>
              </a:rPr>
              <a:pPr algn="ctr"/>
              <a:t> </a:t>
            </a:fld>
            <a:endParaRPr lang="en-US" sz="2800" b="1">
              <a:solidFill>
                <a:schemeClr val="tx1">
                  <a:lumMod val="85000"/>
                  <a:lumOff val="15000"/>
                </a:schemeClr>
              </a:solidFill>
            </a:endParaRPr>
          </a:p>
        </xdr:txBody>
      </xdr:sp>
      <xdr:sp macro="" textlink="Analysis!AL33">
        <xdr:nvSpPr>
          <xdr:cNvPr id="134" name="Rectangle 133">
            <a:extLst>
              <a:ext uri="{FF2B5EF4-FFF2-40B4-BE49-F238E27FC236}">
                <a16:creationId xmlns:a16="http://schemas.microsoft.com/office/drawing/2014/main" id="{00000000-0008-0000-0000-000086000000}"/>
              </a:ext>
            </a:extLst>
          </xdr:cNvPr>
          <xdr:cNvSpPr/>
        </xdr:nvSpPr>
        <xdr:spPr>
          <a:xfrm>
            <a:off x="11058525" y="1552574"/>
            <a:ext cx="1638300" cy="238126"/>
          </a:xfrm>
          <a:prstGeom prst="rect">
            <a:avLst/>
          </a:prstGeom>
          <a:solidFill>
            <a:srgbClr val="DF198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0319B53D-5D50-46B7-B19C-171C8E3B5B8B}" type="TxLink">
              <a:rPr lang="en-US" sz="1100" b="0" i="0" u="none" strike="noStrike">
                <a:solidFill>
                  <a:schemeClr val="bg1"/>
                </a:solidFill>
                <a:latin typeface="Calibri"/>
                <a:cs typeface="Calibri"/>
              </a:rPr>
              <a:pPr algn="ctr"/>
              <a:t>Jul Total Expenses</a:t>
            </a:fld>
            <a:endParaRPr lang="en-US" sz="2400">
              <a:solidFill>
                <a:schemeClr val="bg1"/>
              </a:solidFill>
            </a:endParaRPr>
          </a:p>
        </xdr:txBody>
      </xdr:sp>
      <xdr:sp macro="" textlink="">
        <xdr:nvSpPr>
          <xdr:cNvPr id="145" name="Rectangle 144">
            <a:extLst>
              <a:ext uri="{FF2B5EF4-FFF2-40B4-BE49-F238E27FC236}">
                <a16:creationId xmlns:a16="http://schemas.microsoft.com/office/drawing/2014/main" id="{00000000-0008-0000-0000-000091000000}"/>
              </a:ext>
            </a:extLst>
          </xdr:cNvPr>
          <xdr:cNvSpPr/>
        </xdr:nvSpPr>
        <xdr:spPr>
          <a:xfrm>
            <a:off x="11058524" y="2266950"/>
            <a:ext cx="1638301" cy="352425"/>
          </a:xfrm>
          <a:prstGeom prst="rect">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n-US"/>
          </a:p>
        </xdr:txBody>
      </xdr:sp>
      <xdr:sp macro="" textlink="Analysis!AK35">
        <xdr:nvSpPr>
          <xdr:cNvPr id="156" name="TextBox 155">
            <a:extLst>
              <a:ext uri="{FF2B5EF4-FFF2-40B4-BE49-F238E27FC236}">
                <a16:creationId xmlns:a16="http://schemas.microsoft.com/office/drawing/2014/main" id="{00000000-0008-0000-0000-00009C000000}"/>
              </a:ext>
            </a:extLst>
          </xdr:cNvPr>
          <xdr:cNvSpPr txBox="1"/>
        </xdr:nvSpPr>
        <xdr:spPr>
          <a:xfrm>
            <a:off x="11068049" y="2190750"/>
            <a:ext cx="1600201"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26C708CF-AB16-4E0D-80A5-D03E4D6ED62B}" type="TxLink">
              <a:rPr lang="en-US" sz="1200" b="1" i="0" u="none" strike="noStrike">
                <a:solidFill>
                  <a:schemeClr val="tx1">
                    <a:lumMod val="75000"/>
                    <a:lumOff val="25000"/>
                  </a:schemeClr>
                </a:solidFill>
                <a:latin typeface="Calibri"/>
                <a:cs typeface="Calibri"/>
              </a:rPr>
              <a:pPr algn="ctr"/>
              <a:t>No data to show</a:t>
            </a:fld>
            <a:endParaRPr lang="en-US" sz="1600" b="1">
              <a:solidFill>
                <a:schemeClr val="tx1">
                  <a:lumMod val="75000"/>
                  <a:lumOff val="25000"/>
                </a:schemeClr>
              </a:solidFill>
              <a:latin typeface="+mn-lt"/>
              <a:cs typeface="Arial" panose="020B0604020202020204" pitchFamily="34" charset="0"/>
            </a:endParaRPr>
          </a:p>
        </xdr:txBody>
      </xdr:sp>
      <xdr:sp macro="" textlink="">
        <xdr:nvSpPr>
          <xdr:cNvPr id="157" name="TextBox 156">
            <a:extLst>
              <a:ext uri="{FF2B5EF4-FFF2-40B4-BE49-F238E27FC236}">
                <a16:creationId xmlns:a16="http://schemas.microsoft.com/office/drawing/2014/main" id="{00000000-0008-0000-0000-00009D000000}"/>
              </a:ext>
            </a:extLst>
          </xdr:cNvPr>
          <xdr:cNvSpPr txBox="1"/>
        </xdr:nvSpPr>
        <xdr:spPr>
          <a:xfrm>
            <a:off x="11068050" y="2362200"/>
            <a:ext cx="162877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b="0">
                <a:solidFill>
                  <a:schemeClr val="tx1">
                    <a:lumMod val="75000"/>
                    <a:lumOff val="25000"/>
                  </a:schemeClr>
                </a:solidFill>
                <a:latin typeface="+mn-lt"/>
                <a:cs typeface="Arial" panose="020B0604020202020204" pitchFamily="34" charset="0"/>
              </a:rPr>
              <a:t>vs. previous</a:t>
            </a:r>
            <a:r>
              <a:rPr lang="en-US" sz="1100" b="0" baseline="0">
                <a:solidFill>
                  <a:schemeClr val="tx1">
                    <a:lumMod val="75000"/>
                    <a:lumOff val="25000"/>
                  </a:schemeClr>
                </a:solidFill>
                <a:latin typeface="+mn-lt"/>
                <a:cs typeface="Arial" panose="020B0604020202020204" pitchFamily="34" charset="0"/>
              </a:rPr>
              <a:t> month</a:t>
            </a:r>
            <a:endParaRPr lang="en-US" sz="1100" b="0">
              <a:solidFill>
                <a:schemeClr val="tx1">
                  <a:lumMod val="75000"/>
                  <a:lumOff val="25000"/>
                </a:schemeClr>
              </a:solidFill>
              <a:latin typeface="+mn-lt"/>
              <a:cs typeface="Arial" panose="020B0604020202020204" pitchFamily="34" charset="0"/>
            </a:endParaRPr>
          </a:p>
        </xdr:txBody>
      </xdr:sp>
    </xdr:grpSp>
    <xdr:clientData/>
  </xdr:twoCellAnchor>
  <xdr:twoCellAnchor editAs="absolute">
    <xdr:from>
      <xdr:col>21</xdr:col>
      <xdr:colOff>85725</xdr:colOff>
      <xdr:row>5</xdr:row>
      <xdr:rowOff>38100</xdr:rowOff>
    </xdr:from>
    <xdr:to>
      <xdr:col>25</xdr:col>
      <xdr:colOff>514350</xdr:colOff>
      <xdr:row>15</xdr:row>
      <xdr:rowOff>25908</xdr:rowOff>
    </xdr:to>
    <xdr:sp macro="" textlink="">
      <xdr:nvSpPr>
        <xdr:cNvPr id="158" name="Rectangle: Rounded Corners 157">
          <a:extLst>
            <a:ext uri="{FF2B5EF4-FFF2-40B4-BE49-F238E27FC236}">
              <a16:creationId xmlns:a16="http://schemas.microsoft.com/office/drawing/2014/main" id="{00000000-0008-0000-0000-00009E000000}"/>
            </a:ext>
          </a:extLst>
        </xdr:cNvPr>
        <xdr:cNvSpPr/>
      </xdr:nvSpPr>
      <xdr:spPr>
        <a:xfrm>
          <a:off x="12887325" y="990600"/>
          <a:ext cx="2867025" cy="1892808"/>
        </a:xfrm>
        <a:prstGeom prst="roundRect">
          <a:avLst>
            <a:gd name="adj" fmla="val 1466"/>
          </a:avLst>
        </a:prstGeom>
        <a:solidFill>
          <a:srgbClr val="181C3A"/>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absolute">
    <xdr:from>
      <xdr:col>21</xdr:col>
      <xdr:colOff>142875</xdr:colOff>
      <xdr:row>7</xdr:row>
      <xdr:rowOff>66676</xdr:rowOff>
    </xdr:from>
    <xdr:to>
      <xdr:col>25</xdr:col>
      <xdr:colOff>457200</xdr:colOff>
      <xdr:row>14</xdr:row>
      <xdr:rowOff>161926</xdr:rowOff>
    </xdr:to>
    <xdr:sp macro="" textlink="Quotes!C1">
      <xdr:nvSpPr>
        <xdr:cNvPr id="159" name="TextBox 158">
          <a:extLst>
            <a:ext uri="{FF2B5EF4-FFF2-40B4-BE49-F238E27FC236}">
              <a16:creationId xmlns:a16="http://schemas.microsoft.com/office/drawing/2014/main" id="{00000000-0008-0000-0000-00009F000000}"/>
            </a:ext>
          </a:extLst>
        </xdr:cNvPr>
        <xdr:cNvSpPr txBox="1"/>
      </xdr:nvSpPr>
      <xdr:spPr>
        <a:xfrm>
          <a:off x="12944475" y="1400176"/>
          <a:ext cx="2752725" cy="1428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fld id="{F3C571FA-7F43-465D-8F60-FA504007FDFD}" type="TxLink">
            <a:rPr lang="en-US" sz="1400" b="1" i="0" u="none" strike="noStrike">
              <a:solidFill>
                <a:schemeClr val="bg1">
                  <a:lumMod val="95000"/>
                </a:schemeClr>
              </a:solidFill>
              <a:latin typeface="Calibri"/>
              <a:cs typeface="Calibri"/>
            </a:rPr>
            <a:pPr algn="ctr"/>
            <a:t>To get rich, never risk your health. For it is the truth that health is the wealth of wealth. - Richard Baker</a:t>
          </a:fld>
          <a:endParaRPr lang="en-US" sz="1400" b="1">
            <a:solidFill>
              <a:schemeClr val="bg1">
                <a:lumMod val="95000"/>
              </a:schemeClr>
            </a:solidFill>
            <a:latin typeface="+mn-lt"/>
            <a:cs typeface="Arial" panose="020B0604020202020204" pitchFamily="34" charset="0"/>
          </a:endParaRPr>
        </a:p>
      </xdr:txBody>
    </xdr:sp>
    <xdr:clientData/>
  </xdr:twoCellAnchor>
  <xdr:twoCellAnchor editAs="oneCell">
    <xdr:from>
      <xdr:col>19</xdr:col>
      <xdr:colOff>400049</xdr:colOff>
      <xdr:row>35</xdr:row>
      <xdr:rowOff>85726</xdr:rowOff>
    </xdr:from>
    <xdr:to>
      <xdr:col>25</xdr:col>
      <xdr:colOff>476250</xdr:colOff>
      <xdr:row>37</xdr:row>
      <xdr:rowOff>116206</xdr:rowOff>
    </xdr:to>
    <mc:AlternateContent xmlns:mc="http://schemas.openxmlformats.org/markup-compatibility/2006" xmlns:a14="http://schemas.microsoft.com/office/drawing/2010/main">
      <mc:Choice Requires="a14">
        <xdr:graphicFrame macro="">
          <xdr:nvGraphicFramePr>
            <xdr:cNvPr id="135" name="Category">
              <a:extLst>
                <a:ext uri="{FF2B5EF4-FFF2-40B4-BE49-F238E27FC236}">
                  <a16:creationId xmlns:a16="http://schemas.microsoft.com/office/drawing/2014/main" id="{00000000-0008-0000-0000-000087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11982449" y="6800851"/>
              <a:ext cx="3733801" cy="41148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xdr:from>
      <xdr:col>17</xdr:col>
      <xdr:colOff>571501</xdr:colOff>
      <xdr:row>15</xdr:row>
      <xdr:rowOff>48186</xdr:rowOff>
    </xdr:from>
    <xdr:to>
      <xdr:col>25</xdr:col>
      <xdr:colOff>409574</xdr:colOff>
      <xdr:row>19</xdr:row>
      <xdr:rowOff>12481</xdr:rowOff>
    </xdr:to>
    <xdr:grpSp>
      <xdr:nvGrpSpPr>
        <xdr:cNvPr id="30" name="Group 29">
          <a:extLst>
            <a:ext uri="{FF2B5EF4-FFF2-40B4-BE49-F238E27FC236}">
              <a16:creationId xmlns:a16="http://schemas.microsoft.com/office/drawing/2014/main" id="{00000000-0008-0000-0000-00001E000000}"/>
            </a:ext>
          </a:extLst>
        </xdr:cNvPr>
        <xdr:cNvGrpSpPr/>
      </xdr:nvGrpSpPr>
      <xdr:grpSpPr>
        <a:xfrm>
          <a:off x="10934701" y="2905686"/>
          <a:ext cx="4714873" cy="726295"/>
          <a:chOff x="10991851" y="3058086"/>
          <a:chExt cx="4714873" cy="726295"/>
        </a:xfrm>
      </xdr:grpSpPr>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991851" y="3058086"/>
            <a:ext cx="4305299" cy="3423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200" b="0">
                <a:solidFill>
                  <a:schemeClr val="bg1">
                    <a:lumMod val="75000"/>
                  </a:schemeClr>
                </a:solidFill>
                <a:latin typeface="+mn-lt"/>
                <a:cs typeface="Arial" panose="020B0604020202020204" pitchFamily="34" charset="0"/>
              </a:rPr>
              <a:t>List of all </a:t>
            </a:r>
            <a:r>
              <a:rPr lang="en-US" sz="1200" b="1">
                <a:solidFill>
                  <a:srgbClr val="DF198E"/>
                </a:solidFill>
                <a:latin typeface="+mn-lt"/>
                <a:cs typeface="Arial" panose="020B0604020202020204" pitchFamily="34" charset="0"/>
              </a:rPr>
              <a:t>expenses</a:t>
            </a:r>
            <a:r>
              <a:rPr lang="en-US" sz="1200" b="0">
                <a:solidFill>
                  <a:schemeClr val="bg1">
                    <a:lumMod val="75000"/>
                  </a:schemeClr>
                </a:solidFill>
                <a:latin typeface="+mn-lt"/>
                <a:cs typeface="Arial" panose="020B0604020202020204" pitchFamily="34" charset="0"/>
              </a:rPr>
              <a:t> by subcategory</a:t>
            </a:r>
          </a:p>
        </xdr:txBody>
      </xdr:sp>
      <xdr:grpSp>
        <xdr:nvGrpSpPr>
          <xdr:cNvPr id="33" name="Group 32">
            <a:extLst>
              <a:ext uri="{FF2B5EF4-FFF2-40B4-BE49-F238E27FC236}">
                <a16:creationId xmlns:a16="http://schemas.microsoft.com/office/drawing/2014/main" id="{00000000-0008-0000-0000-000021000000}"/>
              </a:ext>
            </a:extLst>
          </xdr:cNvPr>
          <xdr:cNvGrpSpPr/>
        </xdr:nvGrpSpPr>
        <xdr:grpSpPr>
          <a:xfrm>
            <a:off x="11001377" y="3324786"/>
            <a:ext cx="4705347" cy="459595"/>
            <a:chOff x="10915652" y="1276911"/>
            <a:chExt cx="4705347" cy="459595"/>
          </a:xfrm>
        </xdr:grpSpPr>
        <xdr:sp macro="" textlink="Analysis!AU12">
          <xdr:nvSpPr>
            <xdr:cNvPr id="173" name="TextBox 172">
              <a:extLst>
                <a:ext uri="{FF2B5EF4-FFF2-40B4-BE49-F238E27FC236}">
                  <a16:creationId xmlns:a16="http://schemas.microsoft.com/office/drawing/2014/main" id="{00000000-0008-0000-0000-0000AD000000}"/>
                </a:ext>
              </a:extLst>
            </xdr:cNvPr>
            <xdr:cNvSpPr txBox="1"/>
          </xdr:nvSpPr>
          <xdr:spPr>
            <a:xfrm>
              <a:off x="10925176" y="1276911"/>
              <a:ext cx="4695823" cy="2470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8981AC2E-78AB-43E8-999D-B4DDF367871E}" type="TxLink">
                <a:rPr lang="en-US" sz="1400" b="1" i="0" u="none" strike="noStrike">
                  <a:solidFill>
                    <a:srgbClr val="DF198E"/>
                  </a:solidFill>
                  <a:latin typeface="Calibri"/>
                  <a:cs typeface="Calibri"/>
                </a:rPr>
                <a:pPr algn="l"/>
                <a:t>100.0% (5.0K)</a:t>
              </a:fld>
              <a:endParaRPr lang="en-US" sz="1600" b="1">
                <a:solidFill>
                  <a:srgbClr val="DF198E"/>
                </a:solidFill>
                <a:latin typeface="Arial" panose="020B0604020202020204" pitchFamily="34" charset="0"/>
                <a:cs typeface="Arial" panose="020B0604020202020204" pitchFamily="34" charset="0"/>
              </a:endParaRPr>
            </a:p>
          </xdr:txBody>
        </xdr:sp>
        <xdr:sp macro="" textlink="">
          <xdr:nvSpPr>
            <xdr:cNvPr id="175" name="TextBox 174">
              <a:extLst>
                <a:ext uri="{FF2B5EF4-FFF2-40B4-BE49-F238E27FC236}">
                  <a16:creationId xmlns:a16="http://schemas.microsoft.com/office/drawing/2014/main" id="{00000000-0008-0000-0000-0000AF000000}"/>
                </a:ext>
              </a:extLst>
            </xdr:cNvPr>
            <xdr:cNvSpPr txBox="1"/>
          </xdr:nvSpPr>
          <xdr:spPr>
            <a:xfrm>
              <a:off x="10915652" y="1486461"/>
              <a:ext cx="1466848" cy="2470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i="0" u="none" strike="noStrike">
                  <a:solidFill>
                    <a:schemeClr val="bg1">
                      <a:lumMod val="85000"/>
                    </a:schemeClr>
                  </a:solidFill>
                  <a:latin typeface="Calibri"/>
                  <a:cs typeface="Calibri"/>
                </a:rPr>
                <a:t>of</a:t>
              </a:r>
              <a:r>
                <a:rPr lang="en-US" sz="1100" b="0" i="0" u="none" strike="noStrike" baseline="0">
                  <a:solidFill>
                    <a:schemeClr val="bg1">
                      <a:lumMod val="85000"/>
                    </a:schemeClr>
                  </a:solidFill>
                  <a:latin typeface="Calibri"/>
                  <a:cs typeface="Calibri"/>
                </a:rPr>
                <a:t> expenses spent on</a:t>
              </a:r>
              <a:endParaRPr lang="en-US" sz="1100" b="0" i="0" u="none" strike="noStrike">
                <a:solidFill>
                  <a:schemeClr val="bg1">
                    <a:lumMod val="85000"/>
                  </a:schemeClr>
                </a:solidFill>
                <a:latin typeface="Calibri"/>
                <a:cs typeface="Calibri"/>
              </a:endParaRPr>
            </a:p>
          </xdr:txBody>
        </xdr:sp>
        <xdr:sp macro="" textlink="Analysis!AV11">
          <xdr:nvSpPr>
            <xdr:cNvPr id="176" name="TextBox 175">
              <a:extLst>
                <a:ext uri="{FF2B5EF4-FFF2-40B4-BE49-F238E27FC236}">
                  <a16:creationId xmlns:a16="http://schemas.microsoft.com/office/drawing/2014/main" id="{00000000-0008-0000-0000-0000B0000000}"/>
                </a:ext>
              </a:extLst>
            </xdr:cNvPr>
            <xdr:cNvSpPr txBox="1"/>
          </xdr:nvSpPr>
          <xdr:spPr>
            <a:xfrm>
              <a:off x="12150317" y="1489417"/>
              <a:ext cx="1619250" cy="2470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DDE2B137-2949-4E5A-A647-57246080048F}" type="TxLink">
                <a:rPr lang="en-US" sz="1100" b="1" i="0" u="none" strike="noStrike">
                  <a:solidFill>
                    <a:srgbClr val="DF198E"/>
                  </a:solidFill>
                  <a:latin typeface="Calibri"/>
                  <a:cs typeface="Calibri"/>
                </a:rPr>
                <a:pPr algn="l"/>
                <a:t>Groceries</a:t>
              </a:fld>
              <a:endParaRPr lang="en-US" sz="1200" b="1">
                <a:solidFill>
                  <a:srgbClr val="DF198E"/>
                </a:solidFill>
                <a:latin typeface="Arial" panose="020B0604020202020204" pitchFamily="34" charset="0"/>
                <a:cs typeface="Arial" panose="020B0604020202020204" pitchFamily="34" charset="0"/>
              </a:endParaRPr>
            </a:p>
          </xdr:txBody>
        </xdr:sp>
      </xdr:grpSp>
    </xdr:grpSp>
    <xdr:clientData/>
  </xdr:twoCellAnchor>
  <xdr:twoCellAnchor editAs="absolute">
    <xdr:from>
      <xdr:col>18</xdr:col>
      <xdr:colOff>0</xdr:colOff>
      <xdr:row>35</xdr:row>
      <xdr:rowOff>142875</xdr:rowOff>
    </xdr:from>
    <xdr:to>
      <xdr:col>19</xdr:col>
      <xdr:colOff>533400</xdr:colOff>
      <xdr:row>37</xdr:row>
      <xdr:rowOff>47065</xdr:rowOff>
    </xdr:to>
    <xdr:sp macro="" textlink="">
      <xdr:nvSpPr>
        <xdr:cNvPr id="139" name="TextBox 138">
          <a:extLst>
            <a:ext uri="{FF2B5EF4-FFF2-40B4-BE49-F238E27FC236}">
              <a16:creationId xmlns:a16="http://schemas.microsoft.com/office/drawing/2014/main" id="{00000000-0008-0000-0000-00008B000000}"/>
            </a:ext>
          </a:extLst>
        </xdr:cNvPr>
        <xdr:cNvSpPr txBox="1"/>
      </xdr:nvSpPr>
      <xdr:spPr>
        <a:xfrm>
          <a:off x="10972800" y="6858000"/>
          <a:ext cx="1143000" cy="28519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en-US" sz="1100" b="0">
              <a:solidFill>
                <a:schemeClr val="bg1">
                  <a:lumMod val="95000"/>
                </a:schemeClr>
              </a:solidFill>
              <a:latin typeface="+mn-lt"/>
              <a:cs typeface="Arial" panose="020B0604020202020204" pitchFamily="34" charset="0"/>
            </a:rPr>
            <a:t>Select Category:</a:t>
          </a:r>
        </a:p>
      </xdr:txBody>
    </xdr:sp>
    <xdr:clientData/>
  </xdr:twoCellAnchor>
  <xdr:twoCellAnchor editAs="absolute">
    <xdr:from>
      <xdr:col>21</xdr:col>
      <xdr:colOff>85725</xdr:colOff>
      <xdr:row>6</xdr:row>
      <xdr:rowOff>28576</xdr:rowOff>
    </xdr:from>
    <xdr:to>
      <xdr:col>25</xdr:col>
      <xdr:colOff>466725</xdr:colOff>
      <xdr:row>7</xdr:row>
      <xdr:rowOff>123826</xdr:rowOff>
    </xdr:to>
    <xdr:sp macro="" textlink="">
      <xdr:nvSpPr>
        <xdr:cNvPr id="140" name="TextBox 139">
          <a:extLst>
            <a:ext uri="{FF2B5EF4-FFF2-40B4-BE49-F238E27FC236}">
              <a16:creationId xmlns:a16="http://schemas.microsoft.com/office/drawing/2014/main" id="{00000000-0008-0000-0000-00008C000000}"/>
            </a:ext>
          </a:extLst>
        </xdr:cNvPr>
        <xdr:cNvSpPr txBox="1"/>
      </xdr:nvSpPr>
      <xdr:spPr>
        <a:xfrm>
          <a:off x="12887325" y="1171576"/>
          <a:ext cx="2819400"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0">
              <a:solidFill>
                <a:schemeClr val="bg1">
                  <a:lumMod val="75000"/>
                </a:schemeClr>
              </a:solidFill>
              <a:latin typeface="+mn-lt"/>
              <a:cs typeface="Arial" panose="020B0604020202020204" pitchFamily="34" charset="0"/>
            </a:rPr>
            <a:t>Please</a:t>
          </a:r>
          <a:r>
            <a:rPr lang="en-US" sz="1100" b="0" baseline="0">
              <a:solidFill>
                <a:schemeClr val="bg1">
                  <a:lumMod val="75000"/>
                </a:schemeClr>
              </a:solidFill>
              <a:latin typeface="+mn-lt"/>
              <a:cs typeface="Arial" panose="020B0604020202020204" pitchFamily="34" charset="0"/>
            </a:rPr>
            <a:t> reflect on </a:t>
          </a:r>
          <a:r>
            <a:rPr lang="en-US" sz="1100" b="0">
              <a:solidFill>
                <a:schemeClr val="bg1">
                  <a:lumMod val="75000"/>
                </a:schemeClr>
              </a:solidFill>
              <a:latin typeface="+mn-lt"/>
              <a:cs typeface="Arial" panose="020B0604020202020204" pitchFamily="34" charset="0"/>
            </a:rPr>
            <a:t>our daily</a:t>
          </a:r>
          <a:r>
            <a:rPr lang="en-US" sz="1100" b="0">
              <a:solidFill>
                <a:schemeClr val="bg1">
                  <a:lumMod val="95000"/>
                </a:schemeClr>
              </a:solidFill>
              <a:latin typeface="+mn-lt"/>
              <a:cs typeface="Arial" panose="020B0604020202020204" pitchFamily="34" charset="0"/>
            </a:rPr>
            <a:t> </a:t>
          </a:r>
          <a:r>
            <a:rPr lang="en-US" sz="1100" b="1">
              <a:solidFill>
                <a:srgbClr val="8C5ADC"/>
              </a:solidFill>
              <a:latin typeface="+mn-lt"/>
              <a:cs typeface="Arial" panose="020B0604020202020204" pitchFamily="34" charset="0"/>
            </a:rPr>
            <a:t>inspirational</a:t>
          </a:r>
          <a:r>
            <a:rPr lang="en-US" sz="1100" b="1" baseline="0">
              <a:solidFill>
                <a:srgbClr val="8C5ADC"/>
              </a:solidFill>
              <a:latin typeface="+mn-lt"/>
              <a:cs typeface="Arial" panose="020B0604020202020204" pitchFamily="34" charset="0"/>
            </a:rPr>
            <a:t> quote</a:t>
          </a:r>
          <a:endParaRPr lang="en-US" sz="1100" b="1">
            <a:solidFill>
              <a:srgbClr val="8C5ADC"/>
            </a:solidFill>
            <a:latin typeface="+mn-lt"/>
            <a:cs typeface="Arial" panose="020B0604020202020204" pitchFamily="34" charset="0"/>
          </a:endParaRPr>
        </a:p>
      </xdr:txBody>
    </xdr:sp>
    <xdr:clientData/>
  </xdr:twoCellAnchor>
  <xdr:twoCellAnchor editAs="absolute">
    <xdr:from>
      <xdr:col>21</xdr:col>
      <xdr:colOff>85725</xdr:colOff>
      <xdr:row>5</xdr:row>
      <xdr:rowOff>38100</xdr:rowOff>
    </xdr:from>
    <xdr:to>
      <xdr:col>25</xdr:col>
      <xdr:colOff>400050</xdr:colOff>
      <xdr:row>6</xdr:row>
      <xdr:rowOff>104775</xdr:rowOff>
    </xdr:to>
    <xdr:sp macro="" textlink="Settings!A3">
      <xdr:nvSpPr>
        <xdr:cNvPr id="144" name="TextBox 143">
          <a:extLst>
            <a:ext uri="{FF2B5EF4-FFF2-40B4-BE49-F238E27FC236}">
              <a16:creationId xmlns:a16="http://schemas.microsoft.com/office/drawing/2014/main" id="{00000000-0008-0000-0000-000090000000}"/>
            </a:ext>
          </a:extLst>
        </xdr:cNvPr>
        <xdr:cNvSpPr txBox="1"/>
      </xdr:nvSpPr>
      <xdr:spPr>
        <a:xfrm>
          <a:off x="12887325" y="990600"/>
          <a:ext cx="2752725"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fld id="{C3C49F8B-31FB-4186-B3A7-BA824C45AE84}" type="TxLink">
            <a:rPr lang="en-US" sz="1100" b="1" i="0" u="none" strike="noStrike">
              <a:solidFill>
                <a:schemeClr val="bg1">
                  <a:lumMod val="95000"/>
                </a:schemeClr>
              </a:solidFill>
              <a:latin typeface="Calibri"/>
              <a:cs typeface="Calibri"/>
            </a:rPr>
            <a:pPr algn="l"/>
            <a:t>Hello John,</a:t>
          </a:fld>
          <a:endParaRPr lang="en-US" sz="1200" b="1">
            <a:solidFill>
              <a:schemeClr val="bg1">
                <a:lumMod val="95000"/>
              </a:schemeClr>
            </a:solidFill>
            <a:latin typeface="+mn-lt"/>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47626</xdr:colOff>
      <xdr:row>0</xdr:row>
      <xdr:rowOff>66675</xdr:rowOff>
    </xdr:from>
    <xdr:to>
      <xdr:col>10</xdr:col>
      <xdr:colOff>9526</xdr:colOff>
      <xdr:row>4</xdr:row>
      <xdr:rowOff>81915</xdr:rowOff>
    </xdr:to>
    <xdr:grpSp>
      <xdr:nvGrpSpPr>
        <xdr:cNvPr id="2" name="Group 1">
          <a:extLst>
            <a:ext uri="{FF2B5EF4-FFF2-40B4-BE49-F238E27FC236}">
              <a16:creationId xmlns:a16="http://schemas.microsoft.com/office/drawing/2014/main" id="{00000000-0008-0000-0200-000002000000}"/>
            </a:ext>
          </a:extLst>
        </xdr:cNvPr>
        <xdr:cNvGrpSpPr/>
      </xdr:nvGrpSpPr>
      <xdr:grpSpPr>
        <a:xfrm>
          <a:off x="47626" y="66675"/>
          <a:ext cx="15182850" cy="777240"/>
          <a:chOff x="104775" y="47625"/>
          <a:chExt cx="15604752" cy="777240"/>
        </a:xfrm>
      </xdr:grpSpPr>
      <xdr:sp macro="" textlink="">
        <xdr:nvSpPr>
          <xdr:cNvPr id="3" name="Rectangle: Rounded Corners 2">
            <a:extLst>
              <a:ext uri="{FF2B5EF4-FFF2-40B4-BE49-F238E27FC236}">
                <a16:creationId xmlns:a16="http://schemas.microsoft.com/office/drawing/2014/main" id="{00000000-0008-0000-0200-000003000000}"/>
              </a:ext>
            </a:extLst>
          </xdr:cNvPr>
          <xdr:cNvSpPr/>
        </xdr:nvSpPr>
        <xdr:spPr>
          <a:xfrm>
            <a:off x="104775" y="47625"/>
            <a:ext cx="15604752" cy="777240"/>
          </a:xfrm>
          <a:prstGeom prst="roundRect">
            <a:avLst>
              <a:gd name="adj" fmla="val 11139"/>
            </a:avLst>
          </a:prstGeom>
          <a:solidFill>
            <a:srgbClr val="181C3A"/>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nvGrpSpPr>
          <xdr:cNvPr id="4" name="Group 3">
            <a:extLst>
              <a:ext uri="{FF2B5EF4-FFF2-40B4-BE49-F238E27FC236}">
                <a16:creationId xmlns:a16="http://schemas.microsoft.com/office/drawing/2014/main" id="{00000000-0008-0000-0200-000004000000}"/>
              </a:ext>
            </a:extLst>
          </xdr:cNvPr>
          <xdr:cNvGrpSpPr/>
        </xdr:nvGrpSpPr>
        <xdr:grpSpPr>
          <a:xfrm>
            <a:off x="236393" y="66116"/>
            <a:ext cx="4381498" cy="685800"/>
            <a:chOff x="304801" y="123826"/>
            <a:chExt cx="4381498" cy="685800"/>
          </a:xfrm>
        </xdr:grpSpPr>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885822" y="200025"/>
              <a:ext cx="3800477"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800" b="1">
                  <a:solidFill>
                    <a:schemeClr val="bg1"/>
                  </a:solidFill>
                  <a:latin typeface="Arial" panose="020B0604020202020204" pitchFamily="34" charset="0"/>
                  <a:cs typeface="Arial" panose="020B0604020202020204" pitchFamily="34" charset="0"/>
                </a:rPr>
                <a:t>Personal</a:t>
              </a:r>
              <a:r>
                <a:rPr lang="en-US" sz="1800" b="1" baseline="0">
                  <a:solidFill>
                    <a:schemeClr val="bg1"/>
                  </a:solidFill>
                  <a:latin typeface="Arial" panose="020B0604020202020204" pitchFamily="34" charset="0"/>
                  <a:cs typeface="Arial" panose="020B0604020202020204" pitchFamily="34" charset="0"/>
                </a:rPr>
                <a:t> Money Manager</a:t>
              </a:r>
              <a:endParaRPr lang="en-US" sz="1800" b="1">
                <a:solidFill>
                  <a:schemeClr val="bg1"/>
                </a:solidFill>
                <a:latin typeface="Arial" panose="020B0604020202020204" pitchFamily="34" charset="0"/>
                <a:cs typeface="Arial" panose="020B0604020202020204" pitchFamily="34" charset="0"/>
              </a:endParaRPr>
            </a:p>
          </xdr:txBody>
        </xdr:sp>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885823" y="438150"/>
              <a:ext cx="3724277"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200" b="0">
                  <a:solidFill>
                    <a:schemeClr val="bg1">
                      <a:lumMod val="85000"/>
                    </a:schemeClr>
                  </a:solidFill>
                  <a:latin typeface="Arial" panose="020B0604020202020204" pitchFamily="34" charset="0"/>
                  <a:cs typeface="Arial" panose="020B0604020202020204" pitchFamily="34" charset="0"/>
                </a:rPr>
                <a:t>Financial Freedom without Boundaries</a:t>
              </a:r>
            </a:p>
          </xdr:txBody>
        </xdr:sp>
        <xdr:pic>
          <xdr:nvPicPr>
            <xdr:cNvPr id="8" name="Picture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1" y="123826"/>
              <a:ext cx="685800" cy="685800"/>
            </a:xfrm>
            <a:prstGeom prst="rect">
              <a:avLst/>
            </a:prstGeom>
          </xdr:spPr>
        </xdr:pic>
      </xdr:grpSp>
      <xdr:sp macro="" textlink="'Read Me'!B5">
        <xdr:nvSpPr>
          <xdr:cNvPr id="5" name="TextBox 4">
            <a:extLst>
              <a:ext uri="{FF2B5EF4-FFF2-40B4-BE49-F238E27FC236}">
                <a16:creationId xmlns:a16="http://schemas.microsoft.com/office/drawing/2014/main" id="{00000000-0008-0000-0200-000005000000}"/>
              </a:ext>
            </a:extLst>
          </xdr:cNvPr>
          <xdr:cNvSpPr txBox="1"/>
        </xdr:nvSpPr>
        <xdr:spPr>
          <a:xfrm>
            <a:off x="14430375" y="114300"/>
            <a:ext cx="1252104" cy="5948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fld id="{6E5F2BBC-FCFF-44D1-B8DF-0D0236FD7165}" type="TxLink">
              <a:rPr lang="en-US" sz="1000" b="0" i="0" u="none" strike="noStrike" baseline="0">
                <a:solidFill>
                  <a:schemeClr val="bg1">
                    <a:lumMod val="65000"/>
                  </a:schemeClr>
                </a:solidFill>
                <a:latin typeface="Calibri"/>
                <a:cs typeface="Calibri"/>
              </a:rPr>
              <a:pPr algn="r"/>
              <a:t>v1.2.1 | © 2022</a:t>
            </a:fld>
            <a:endParaRPr lang="en-US" sz="1000">
              <a:solidFill>
                <a:schemeClr val="bg1">
                  <a:lumMod val="65000"/>
                </a:schemeClr>
              </a:solidFill>
              <a:effectLst/>
            </a:endParaRPr>
          </a:p>
        </xdr:txBody>
      </xdr:sp>
    </xdr:grpSp>
    <xdr:clientData/>
  </xdr:twoCellAnchor>
  <xdr:twoCellAnchor editAs="absolute">
    <xdr:from>
      <xdr:col>10</xdr:col>
      <xdr:colOff>152399</xdr:colOff>
      <xdr:row>0</xdr:row>
      <xdr:rowOff>38098</xdr:rowOff>
    </xdr:from>
    <xdr:to>
      <xdr:col>17</xdr:col>
      <xdr:colOff>590550</xdr:colOff>
      <xdr:row>32</xdr:row>
      <xdr:rowOff>0</xdr:rowOff>
    </xdr:to>
    <xdr:sp macro="" textlink="">
      <xdr:nvSpPr>
        <xdr:cNvPr id="10" name="Rectangle 9">
          <a:extLst>
            <a:ext uri="{FF2B5EF4-FFF2-40B4-BE49-F238E27FC236}">
              <a16:creationId xmlns:a16="http://schemas.microsoft.com/office/drawing/2014/main" id="{00000000-0008-0000-0200-00000A000000}"/>
            </a:ext>
          </a:extLst>
        </xdr:cNvPr>
        <xdr:cNvSpPr/>
      </xdr:nvSpPr>
      <xdr:spPr>
        <a:xfrm>
          <a:off x="15373349" y="38098"/>
          <a:ext cx="4705351" cy="5819777"/>
        </a:xfrm>
        <a:prstGeom prst="rect">
          <a:avLst/>
        </a:prstGeom>
        <a:solidFill>
          <a:srgbClr val="FFFFCC"/>
        </a:solidFill>
        <a:ln>
          <a:solidFill>
            <a:schemeClr val="tx1">
              <a:lumMod val="50000"/>
              <a:lumOff val="50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1">
              <a:solidFill>
                <a:srgbClr val="C00000"/>
              </a:solidFill>
            </a:rPr>
            <a:t>Something went wrong</a:t>
          </a:r>
          <a:r>
            <a:rPr lang="en-US" sz="1200" b="1" baseline="0">
              <a:solidFill>
                <a:srgbClr val="C00000"/>
              </a:solidFill>
            </a:rPr>
            <a:t> in the Dashboard</a:t>
          </a:r>
          <a:r>
            <a:rPr lang="en-US" sz="1200" b="1">
              <a:solidFill>
                <a:srgbClr val="C00000"/>
              </a:solidFill>
            </a:rPr>
            <a:t>, what</a:t>
          </a:r>
          <a:r>
            <a:rPr lang="en-US" sz="1200" b="1" baseline="0">
              <a:solidFill>
                <a:srgbClr val="C00000"/>
              </a:solidFill>
            </a:rPr>
            <a:t> should I do?</a:t>
          </a:r>
          <a:endParaRPr lang="en-US" sz="1200" b="1">
            <a:solidFill>
              <a:srgbClr val="C00000"/>
            </a:solidFill>
          </a:endParaRPr>
        </a:p>
        <a:p>
          <a:pPr algn="l"/>
          <a:endParaRPr lang="en-US" sz="1100">
            <a:solidFill>
              <a:schemeClr val="tx1">
                <a:lumMod val="85000"/>
                <a:lumOff val="15000"/>
              </a:schemeClr>
            </a:solidFill>
          </a:endParaRPr>
        </a:p>
        <a:p>
          <a:r>
            <a:rPr lang="en-US" sz="1100" b="1">
              <a:solidFill>
                <a:srgbClr val="C00000"/>
              </a:solidFill>
              <a:effectLst/>
              <a:latin typeface="+mn-lt"/>
              <a:ea typeface="+mn-ea"/>
              <a:cs typeface="+mn-cs"/>
            </a:rPr>
            <a:t>To update the data and charts in dashboard:</a:t>
          </a:r>
          <a:endParaRPr lang="en-US" b="1">
            <a:solidFill>
              <a:srgbClr val="C00000"/>
            </a:solidFill>
            <a:effectLst/>
          </a:endParaRPr>
        </a:p>
        <a:p>
          <a:r>
            <a:rPr lang="en-US" sz="1100">
              <a:solidFill>
                <a:schemeClr val="tx1">
                  <a:lumMod val="85000"/>
                  <a:lumOff val="15000"/>
                </a:schemeClr>
              </a:solidFill>
              <a:effectLst/>
              <a:latin typeface="+mn-lt"/>
              <a:ea typeface="+mn-ea"/>
              <a:cs typeface="+mn-cs"/>
            </a:rPr>
            <a:t>1. Go to “</a:t>
          </a:r>
          <a:r>
            <a:rPr lang="en-US" sz="1100" b="1">
              <a:solidFill>
                <a:schemeClr val="tx1">
                  <a:lumMod val="85000"/>
                  <a:lumOff val="15000"/>
                </a:schemeClr>
              </a:solidFill>
              <a:effectLst/>
              <a:latin typeface="+mn-lt"/>
              <a:ea typeface="+mn-ea"/>
              <a:cs typeface="+mn-cs"/>
            </a:rPr>
            <a:t>Data</a:t>
          </a:r>
          <a:r>
            <a:rPr lang="en-US" sz="1100">
              <a:solidFill>
                <a:schemeClr val="tx1">
                  <a:lumMod val="85000"/>
                  <a:lumOff val="15000"/>
                </a:schemeClr>
              </a:solidFill>
              <a:effectLst/>
              <a:latin typeface="+mn-lt"/>
              <a:ea typeface="+mn-ea"/>
              <a:cs typeface="+mn-cs"/>
            </a:rPr>
            <a:t>” Tab</a:t>
          </a:r>
          <a:endParaRPr lang="en-US">
            <a:solidFill>
              <a:schemeClr val="tx1">
                <a:lumMod val="85000"/>
                <a:lumOff val="15000"/>
              </a:schemeClr>
            </a:solidFill>
            <a:effectLst/>
          </a:endParaRPr>
        </a:p>
        <a:p>
          <a:r>
            <a:rPr lang="en-US" sz="1100">
              <a:solidFill>
                <a:schemeClr val="tx1">
                  <a:lumMod val="85000"/>
                  <a:lumOff val="15000"/>
                </a:schemeClr>
              </a:solidFill>
              <a:effectLst/>
              <a:latin typeface="+mn-lt"/>
              <a:ea typeface="+mn-ea"/>
              <a:cs typeface="+mn-cs"/>
            </a:rPr>
            <a:t>2. Click “</a:t>
          </a:r>
          <a:r>
            <a:rPr lang="en-US" sz="1100" b="1">
              <a:solidFill>
                <a:schemeClr val="tx1">
                  <a:lumMod val="85000"/>
                  <a:lumOff val="15000"/>
                </a:schemeClr>
              </a:solidFill>
              <a:effectLst/>
              <a:latin typeface="+mn-lt"/>
              <a:ea typeface="+mn-ea"/>
              <a:cs typeface="+mn-cs"/>
            </a:rPr>
            <a:t>Refresh Al</a:t>
          </a:r>
          <a:r>
            <a:rPr lang="en-US" sz="1100">
              <a:solidFill>
                <a:schemeClr val="tx1">
                  <a:lumMod val="85000"/>
                  <a:lumOff val="15000"/>
                </a:schemeClr>
              </a:solidFill>
              <a:effectLst/>
              <a:latin typeface="+mn-lt"/>
              <a:ea typeface="+mn-ea"/>
              <a:cs typeface="+mn-cs"/>
            </a:rPr>
            <a:t>l” (</a:t>
          </a:r>
          <a:r>
            <a:rPr lang="en-US" sz="1100" b="1">
              <a:solidFill>
                <a:schemeClr val="tx1">
                  <a:lumMod val="85000"/>
                  <a:lumOff val="15000"/>
                </a:schemeClr>
              </a:solidFill>
              <a:effectLst/>
              <a:latin typeface="+mn-lt"/>
              <a:ea typeface="+mn-ea"/>
              <a:cs typeface="+mn-cs"/>
            </a:rPr>
            <a:t>twice</a:t>
          </a:r>
          <a:r>
            <a:rPr lang="en-US" sz="1100">
              <a:solidFill>
                <a:schemeClr val="tx1">
                  <a:lumMod val="85000"/>
                  <a:lumOff val="15000"/>
                </a:schemeClr>
              </a:solidFill>
              <a:effectLst/>
              <a:latin typeface="+mn-lt"/>
              <a:ea typeface="+mn-ea"/>
              <a:cs typeface="+mn-cs"/>
            </a:rPr>
            <a:t>)</a:t>
          </a:r>
          <a:endParaRPr lang="en-US">
            <a:solidFill>
              <a:schemeClr val="tx1">
                <a:lumMod val="85000"/>
                <a:lumOff val="15000"/>
              </a:schemeClr>
            </a:solidFill>
            <a:effectLst/>
          </a:endParaRPr>
        </a:p>
        <a:p>
          <a:pPr algn="l"/>
          <a:endParaRPr lang="en-US" sz="1100" b="1">
            <a:solidFill>
              <a:schemeClr val="tx1">
                <a:lumMod val="85000"/>
                <a:lumOff val="15000"/>
              </a:schemeClr>
            </a:solidFill>
          </a:endParaRPr>
        </a:p>
        <a:p>
          <a:pPr algn="l"/>
          <a:r>
            <a:rPr lang="en-US" sz="1100" b="1">
              <a:solidFill>
                <a:srgbClr val="C00000"/>
              </a:solidFill>
            </a:rPr>
            <a:t>Check Software Compatibility:</a:t>
          </a:r>
        </a:p>
        <a:p>
          <a:pPr algn="l"/>
          <a:r>
            <a:rPr lang="en-US" sz="1100">
              <a:solidFill>
                <a:schemeClr val="tx1">
                  <a:lumMod val="85000"/>
                  <a:lumOff val="15000"/>
                </a:schemeClr>
              </a:solidFill>
            </a:rPr>
            <a:t>1. AOL PMM works on </a:t>
          </a:r>
          <a:r>
            <a:rPr lang="en-US" sz="1100" b="1">
              <a:solidFill>
                <a:schemeClr val="tx1">
                  <a:lumMod val="85000"/>
                  <a:lumOff val="15000"/>
                </a:schemeClr>
              </a:solidFill>
            </a:rPr>
            <a:t>MS Excel 2013 or later version</a:t>
          </a:r>
        </a:p>
        <a:p>
          <a:pPr algn="l"/>
          <a:r>
            <a:rPr lang="en-US" sz="1100">
              <a:solidFill>
                <a:schemeClr val="tx1">
                  <a:lumMod val="85000"/>
                  <a:lumOff val="15000"/>
                </a:schemeClr>
              </a:solidFill>
            </a:rPr>
            <a:t>2. MS Excel should be </a:t>
          </a:r>
          <a:r>
            <a:rPr lang="en-US" sz="1100" b="1">
              <a:solidFill>
                <a:schemeClr val="tx1">
                  <a:lumMod val="85000"/>
                  <a:lumOff val="15000"/>
                </a:schemeClr>
              </a:solidFill>
            </a:rPr>
            <a:t>activated</a:t>
          </a:r>
        </a:p>
        <a:p>
          <a:pPr algn="l"/>
          <a:r>
            <a:rPr lang="en-US" sz="1100">
              <a:solidFill>
                <a:schemeClr val="tx1">
                  <a:lumMod val="85000"/>
                  <a:lumOff val="15000"/>
                </a:schemeClr>
              </a:solidFill>
            </a:rPr>
            <a:t>3. On Mac OS, MS Excel 2013 or later version should be installed and activated.</a:t>
          </a:r>
        </a:p>
        <a:p>
          <a:pPr algn="l"/>
          <a:endParaRPr lang="en-US" sz="1100">
            <a:solidFill>
              <a:schemeClr val="tx1">
                <a:lumMod val="85000"/>
                <a:lumOff val="15000"/>
              </a:schemeClr>
            </a:solidFill>
          </a:endParaRPr>
        </a:p>
        <a:p>
          <a:pPr algn="l"/>
          <a:r>
            <a:rPr lang="en-US" sz="1100" b="1">
              <a:solidFill>
                <a:srgbClr val="C00000"/>
              </a:solidFill>
            </a:rPr>
            <a:t>Possible errors may occur on the following user’s entry (in the transaction table):</a:t>
          </a:r>
        </a:p>
        <a:p>
          <a:pPr algn="l"/>
          <a:endParaRPr lang="en-US" sz="1100" b="1">
            <a:solidFill>
              <a:schemeClr val="tx1">
                <a:lumMod val="85000"/>
                <a:lumOff val="15000"/>
              </a:schemeClr>
            </a:solidFill>
          </a:endParaRPr>
        </a:p>
        <a:p>
          <a:pPr algn="l"/>
          <a:r>
            <a:rPr lang="en-US" sz="1100" b="1">
              <a:solidFill>
                <a:schemeClr val="tx1">
                  <a:lumMod val="85000"/>
                  <a:lumOff val="15000"/>
                </a:schemeClr>
              </a:solidFill>
            </a:rPr>
            <a:t>1. Reason:</a:t>
          </a:r>
          <a:r>
            <a:rPr lang="en-US" sz="1100">
              <a:solidFill>
                <a:schemeClr val="tx1">
                  <a:lumMod val="85000"/>
                  <a:lumOff val="15000"/>
                </a:schemeClr>
              </a:solidFill>
            </a:rPr>
            <a:t> There is an extra blank row(s) in the transaction table.</a:t>
          </a:r>
        </a:p>
        <a:p>
          <a:pPr algn="l"/>
          <a:endParaRPr lang="en-US" sz="500">
            <a:solidFill>
              <a:schemeClr val="tx1">
                <a:lumMod val="85000"/>
                <a:lumOff val="15000"/>
              </a:schemeClr>
            </a:solidFill>
          </a:endParaRPr>
        </a:p>
        <a:p>
          <a:pPr algn="l"/>
          <a:r>
            <a:rPr lang="en-US" sz="1100" b="1">
              <a:solidFill>
                <a:schemeClr val="tx1">
                  <a:lumMod val="85000"/>
                  <a:lumOff val="15000"/>
                </a:schemeClr>
              </a:solidFill>
            </a:rPr>
            <a:t>Solution: </a:t>
          </a:r>
          <a:r>
            <a:rPr lang="en-US" sz="1100">
              <a:solidFill>
                <a:schemeClr val="tx1">
                  <a:lumMod val="85000"/>
                  <a:lumOff val="15000"/>
                </a:schemeClr>
              </a:solidFill>
            </a:rPr>
            <a:t>Delete extra blank row(s)</a:t>
          </a:r>
          <a:r>
            <a:rPr lang="en-US" sz="1100" baseline="0">
              <a:solidFill>
                <a:schemeClr val="tx1">
                  <a:lumMod val="85000"/>
                  <a:lumOff val="15000"/>
                </a:schemeClr>
              </a:solidFill>
            </a:rPr>
            <a:t> in the transaction table.</a:t>
          </a:r>
          <a:endParaRPr lang="en-US" sz="1100">
            <a:solidFill>
              <a:schemeClr val="tx1">
                <a:lumMod val="85000"/>
                <a:lumOff val="15000"/>
              </a:schemeClr>
            </a:solidFill>
          </a:endParaRPr>
        </a:p>
        <a:p>
          <a:pPr algn="l"/>
          <a:endParaRPr lang="en-US" sz="1100">
            <a:solidFill>
              <a:schemeClr val="tx1">
                <a:lumMod val="85000"/>
                <a:lumOff val="15000"/>
              </a:schemeClr>
            </a:solidFill>
          </a:endParaRPr>
        </a:p>
        <a:p>
          <a:pPr algn="l"/>
          <a:r>
            <a:rPr lang="en-US" sz="1100" b="1">
              <a:solidFill>
                <a:schemeClr val="tx1">
                  <a:lumMod val="85000"/>
                  <a:lumOff val="15000"/>
                </a:schemeClr>
              </a:solidFill>
            </a:rPr>
            <a:t>2. Reason: </a:t>
          </a:r>
          <a:r>
            <a:rPr lang="en-US" sz="1100">
              <a:solidFill>
                <a:schemeClr val="tx1">
                  <a:lumMod val="85000"/>
                  <a:lumOff val="15000"/>
                </a:schemeClr>
              </a:solidFill>
            </a:rPr>
            <a:t>No date entered.</a:t>
          </a:r>
        </a:p>
        <a:p>
          <a:pPr algn="l"/>
          <a:endParaRPr lang="en-US" sz="500">
            <a:solidFill>
              <a:schemeClr val="tx1">
                <a:lumMod val="85000"/>
                <a:lumOff val="15000"/>
              </a:schemeClr>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tx1">
                  <a:lumMod val="85000"/>
                  <a:lumOff val="15000"/>
                </a:schemeClr>
              </a:solidFill>
              <a:effectLst/>
              <a:latin typeface="+mn-lt"/>
              <a:ea typeface="+mn-ea"/>
              <a:cs typeface="+mn-cs"/>
            </a:rPr>
            <a:t>Solution: </a:t>
          </a:r>
          <a:r>
            <a:rPr lang="en-US" sz="1100" b="0">
              <a:solidFill>
                <a:schemeClr val="tx1">
                  <a:lumMod val="85000"/>
                  <a:lumOff val="15000"/>
                </a:schemeClr>
              </a:solidFill>
              <a:effectLst/>
              <a:latin typeface="+mn-lt"/>
              <a:ea typeface="+mn-ea"/>
              <a:cs typeface="+mn-cs"/>
            </a:rPr>
            <a:t>For</a:t>
          </a:r>
          <a:r>
            <a:rPr lang="en-US" sz="1100" b="0" baseline="0">
              <a:solidFill>
                <a:schemeClr val="tx1">
                  <a:lumMod val="85000"/>
                  <a:lumOff val="15000"/>
                </a:schemeClr>
              </a:solidFill>
              <a:effectLst/>
              <a:latin typeface="+mn-lt"/>
              <a:ea typeface="+mn-ea"/>
              <a:cs typeface="+mn-cs"/>
            </a:rPr>
            <a:t> each transaction </a:t>
          </a:r>
          <a:r>
            <a:rPr lang="en-US" sz="1100" b="0">
              <a:solidFill>
                <a:schemeClr val="tx1">
                  <a:lumMod val="85000"/>
                  <a:lumOff val="15000"/>
                </a:schemeClr>
              </a:solidFill>
              <a:effectLst/>
              <a:latin typeface="+mn-lt"/>
              <a:ea typeface="+mn-ea"/>
              <a:cs typeface="+mn-cs"/>
            </a:rPr>
            <a:t>make</a:t>
          </a:r>
          <a:r>
            <a:rPr lang="en-US" sz="1100" b="0" baseline="0">
              <a:solidFill>
                <a:schemeClr val="tx1">
                  <a:lumMod val="85000"/>
                  <a:lumOff val="15000"/>
                </a:schemeClr>
              </a:solidFill>
              <a:effectLst/>
              <a:latin typeface="+mn-lt"/>
              <a:ea typeface="+mn-ea"/>
              <a:cs typeface="+mn-cs"/>
            </a:rPr>
            <a:t> sure that you entered the date correctly.</a:t>
          </a:r>
          <a:endParaRPr lang="en-US">
            <a:solidFill>
              <a:schemeClr val="tx1">
                <a:lumMod val="85000"/>
                <a:lumOff val="15000"/>
              </a:schemeClr>
            </a:solidFill>
            <a:effectLst/>
          </a:endParaRPr>
        </a:p>
        <a:p>
          <a:pPr algn="l"/>
          <a:endParaRPr lang="en-US" sz="1100">
            <a:solidFill>
              <a:schemeClr val="tx1">
                <a:lumMod val="85000"/>
                <a:lumOff val="15000"/>
              </a:schemeClr>
            </a:solidFill>
          </a:endParaRPr>
        </a:p>
        <a:p>
          <a:pPr algn="l"/>
          <a:r>
            <a:rPr lang="en-US" sz="1100" b="1">
              <a:solidFill>
                <a:schemeClr val="tx1">
                  <a:lumMod val="85000"/>
                  <a:lumOff val="15000"/>
                </a:schemeClr>
              </a:solidFill>
            </a:rPr>
            <a:t>3. Reason:</a:t>
          </a:r>
          <a:r>
            <a:rPr lang="en-US" sz="1100">
              <a:solidFill>
                <a:schemeClr val="tx1">
                  <a:lumMod val="85000"/>
                  <a:lumOff val="15000"/>
                </a:schemeClr>
              </a:solidFill>
            </a:rPr>
            <a:t> Item(s) were not defined in Settings</a:t>
          </a:r>
        </a:p>
        <a:p>
          <a:pPr algn="l"/>
          <a:endParaRPr lang="en-US" sz="500">
            <a:solidFill>
              <a:schemeClr val="tx1">
                <a:lumMod val="85000"/>
                <a:lumOff val="15000"/>
              </a:schemeClr>
            </a:solidFill>
          </a:endParaRPr>
        </a:p>
        <a:p>
          <a:pPr algn="l"/>
          <a:r>
            <a:rPr lang="en-US" sz="1100" b="1">
              <a:solidFill>
                <a:schemeClr val="tx1">
                  <a:lumMod val="85000"/>
                  <a:lumOff val="15000"/>
                </a:schemeClr>
              </a:solidFill>
            </a:rPr>
            <a:t>Solution:</a:t>
          </a:r>
          <a:r>
            <a:rPr lang="en-US" sz="1100" b="1" baseline="0">
              <a:solidFill>
                <a:schemeClr val="tx1">
                  <a:lumMod val="85000"/>
                  <a:lumOff val="15000"/>
                </a:schemeClr>
              </a:solidFill>
            </a:rPr>
            <a:t> </a:t>
          </a:r>
          <a:r>
            <a:rPr lang="en-US" sz="1100" baseline="0">
              <a:solidFill>
                <a:schemeClr val="tx1">
                  <a:lumMod val="85000"/>
                  <a:lumOff val="15000"/>
                </a:schemeClr>
              </a:solidFill>
            </a:rPr>
            <a:t>Got to </a:t>
          </a:r>
          <a:r>
            <a:rPr lang="en-US" sz="1100" b="1" baseline="0">
              <a:solidFill>
                <a:schemeClr val="tx1">
                  <a:lumMod val="85000"/>
                  <a:lumOff val="15000"/>
                </a:schemeClr>
              </a:solidFill>
            </a:rPr>
            <a:t>Settings</a:t>
          </a:r>
          <a:r>
            <a:rPr lang="en-US" sz="1100" baseline="0">
              <a:solidFill>
                <a:schemeClr val="tx1">
                  <a:lumMod val="85000"/>
                  <a:lumOff val="15000"/>
                </a:schemeClr>
              </a:solidFill>
            </a:rPr>
            <a:t> Sheet &gt; </a:t>
          </a:r>
          <a:r>
            <a:rPr lang="en-US" sz="1100" b="1" baseline="0">
              <a:solidFill>
                <a:schemeClr val="tx1">
                  <a:lumMod val="85000"/>
                  <a:lumOff val="15000"/>
                </a:schemeClr>
              </a:solidFill>
            </a:rPr>
            <a:t>Enter</a:t>
          </a:r>
          <a:r>
            <a:rPr lang="en-US" sz="1100" baseline="0">
              <a:solidFill>
                <a:schemeClr val="tx1">
                  <a:lumMod val="85000"/>
                  <a:lumOff val="15000"/>
                </a:schemeClr>
              </a:solidFill>
            </a:rPr>
            <a:t> and define the item </a:t>
          </a:r>
          <a:r>
            <a:rPr lang="en-US" sz="1100" b="1" baseline="0">
              <a:solidFill>
                <a:schemeClr val="tx1">
                  <a:lumMod val="85000"/>
                  <a:lumOff val="15000"/>
                </a:schemeClr>
              </a:solidFill>
            </a:rPr>
            <a:t>Category MasterList </a:t>
          </a:r>
          <a:r>
            <a:rPr lang="en-US" sz="1100" baseline="0">
              <a:solidFill>
                <a:schemeClr val="tx1">
                  <a:lumMod val="85000"/>
                  <a:lumOff val="15000"/>
                </a:schemeClr>
              </a:solidFill>
            </a:rPr>
            <a:t>table</a:t>
          </a:r>
          <a:endParaRPr lang="en-US" sz="1100">
            <a:solidFill>
              <a:schemeClr val="tx1">
                <a:lumMod val="85000"/>
                <a:lumOff val="15000"/>
              </a:schemeClr>
            </a:solidFill>
          </a:endParaRPr>
        </a:p>
        <a:p>
          <a:pPr algn="l"/>
          <a:endParaRPr lang="en-US" sz="1100">
            <a:solidFill>
              <a:schemeClr val="tx1">
                <a:lumMod val="85000"/>
                <a:lumOff val="15000"/>
              </a:schemeClr>
            </a:solidFill>
          </a:endParaRPr>
        </a:p>
        <a:p>
          <a:pPr algn="l"/>
          <a:r>
            <a:rPr lang="en-US" sz="1100" b="1">
              <a:solidFill>
                <a:schemeClr val="tx1">
                  <a:lumMod val="85000"/>
                  <a:lumOff val="15000"/>
                </a:schemeClr>
              </a:solidFill>
            </a:rPr>
            <a:t>4. Reason</a:t>
          </a:r>
          <a:r>
            <a:rPr lang="en-US" sz="1100" b="1" baseline="0">
              <a:solidFill>
                <a:schemeClr val="tx1">
                  <a:lumMod val="85000"/>
                  <a:lumOff val="15000"/>
                </a:schemeClr>
              </a:solidFill>
            </a:rPr>
            <a:t>: </a:t>
          </a:r>
          <a:r>
            <a:rPr lang="en-US" sz="1100">
              <a:solidFill>
                <a:schemeClr val="tx1">
                  <a:lumMod val="85000"/>
                  <a:lumOff val="15000"/>
                </a:schemeClr>
              </a:solidFill>
            </a:rPr>
            <a:t>No amount in Expenses nor Income entered</a:t>
          </a:r>
        </a:p>
        <a:p>
          <a:pPr algn="l"/>
          <a:endParaRPr lang="en-US" sz="500">
            <a:solidFill>
              <a:schemeClr val="tx1">
                <a:lumMod val="85000"/>
                <a:lumOff val="15000"/>
              </a:schemeClr>
            </a:solidFill>
          </a:endParaRPr>
        </a:p>
        <a:p>
          <a:pPr algn="l"/>
          <a:r>
            <a:rPr lang="en-US" sz="1100" b="1">
              <a:solidFill>
                <a:schemeClr val="tx1">
                  <a:lumMod val="85000"/>
                  <a:lumOff val="15000"/>
                </a:schemeClr>
              </a:solidFill>
            </a:rPr>
            <a:t>Solution: </a:t>
          </a:r>
          <a:r>
            <a:rPr lang="en-US" sz="1100">
              <a:solidFill>
                <a:schemeClr val="tx1">
                  <a:lumMod val="85000"/>
                  <a:lumOff val="15000"/>
                </a:schemeClr>
              </a:solidFill>
            </a:rPr>
            <a:t>Enter amount</a:t>
          </a:r>
          <a:r>
            <a:rPr lang="en-US" sz="1100" baseline="0">
              <a:solidFill>
                <a:schemeClr val="tx1">
                  <a:lumMod val="85000"/>
                  <a:lumOff val="15000"/>
                </a:schemeClr>
              </a:solidFill>
            </a:rPr>
            <a:t> on Money column if it expense, or Money In column if it is income</a:t>
          </a:r>
          <a:endParaRPr lang="en-US" sz="1100">
            <a:solidFill>
              <a:schemeClr val="tx1">
                <a:lumMod val="85000"/>
                <a:lumOff val="15000"/>
              </a:schemeClr>
            </a:solidFill>
          </a:endParaRPr>
        </a:p>
        <a:p>
          <a:pPr algn="l"/>
          <a:endParaRPr lang="en-US" sz="1100">
            <a:solidFill>
              <a:schemeClr val="tx1">
                <a:lumMod val="85000"/>
                <a:lumOff val="15000"/>
              </a:schemeClr>
            </a:solidFill>
          </a:endParaRPr>
        </a:p>
        <a:p>
          <a:pPr algn="l"/>
          <a:r>
            <a:rPr lang="en-US" sz="1100" b="1">
              <a:solidFill>
                <a:schemeClr val="tx1">
                  <a:lumMod val="85000"/>
                  <a:lumOff val="15000"/>
                </a:schemeClr>
              </a:solidFill>
            </a:rPr>
            <a:t>5. </a:t>
          </a:r>
          <a:r>
            <a:rPr lang="en-US" sz="1100" b="1" baseline="0">
              <a:solidFill>
                <a:schemeClr val="tx1">
                  <a:lumMod val="85000"/>
                  <a:lumOff val="15000"/>
                </a:schemeClr>
              </a:solidFill>
            </a:rPr>
            <a:t>Reason: </a:t>
          </a:r>
          <a:r>
            <a:rPr lang="en-US" sz="1100">
              <a:solidFill>
                <a:schemeClr val="tx1">
                  <a:lumMod val="85000"/>
                  <a:lumOff val="15000"/>
                </a:schemeClr>
              </a:solidFill>
            </a:rPr>
            <a:t>Override data validation when user copy+paste the data in a “data validated cell”</a:t>
          </a:r>
        </a:p>
        <a:p>
          <a:pPr algn="l"/>
          <a:endParaRPr lang="en-US" sz="500">
            <a:solidFill>
              <a:schemeClr val="tx1">
                <a:lumMod val="85000"/>
                <a:lumOff val="15000"/>
              </a:schemeClr>
            </a:solidFill>
          </a:endParaRPr>
        </a:p>
        <a:p>
          <a:pPr algn="l"/>
          <a:r>
            <a:rPr lang="en-US" sz="1100" b="1">
              <a:solidFill>
                <a:schemeClr val="tx1">
                  <a:lumMod val="85000"/>
                  <a:lumOff val="15000"/>
                </a:schemeClr>
              </a:solidFill>
            </a:rPr>
            <a:t>Solution: </a:t>
          </a:r>
          <a:r>
            <a:rPr lang="en-US" sz="1100" b="0">
              <a:solidFill>
                <a:schemeClr val="tx1">
                  <a:lumMod val="85000"/>
                  <a:lumOff val="15000"/>
                </a:schemeClr>
              </a:solidFill>
            </a:rPr>
            <a:t>Do</a:t>
          </a:r>
          <a:r>
            <a:rPr lang="en-US" sz="1100" b="0" baseline="0">
              <a:solidFill>
                <a:schemeClr val="tx1">
                  <a:lumMod val="85000"/>
                  <a:lumOff val="15000"/>
                </a:schemeClr>
              </a:solidFill>
            </a:rPr>
            <a:t> not copy+paste data from somewhere else as much as possible.</a:t>
          </a:r>
        </a:p>
      </xdr:txBody>
    </xdr:sp>
    <xdr:clientData/>
  </xdr:twoCellAnchor>
  <xdr:twoCellAnchor editAs="absolute">
    <xdr:from>
      <xdr:col>18</xdr:col>
      <xdr:colOff>85725</xdr:colOff>
      <xdr:row>13</xdr:row>
      <xdr:rowOff>66675</xdr:rowOff>
    </xdr:from>
    <xdr:to>
      <xdr:col>35</xdr:col>
      <xdr:colOff>282818</xdr:colOff>
      <xdr:row>26</xdr:row>
      <xdr:rowOff>9525</xdr:rowOff>
    </xdr:to>
    <xdr:grpSp>
      <xdr:nvGrpSpPr>
        <xdr:cNvPr id="13" name="Group 12">
          <a:extLst>
            <a:ext uri="{FF2B5EF4-FFF2-40B4-BE49-F238E27FC236}">
              <a16:creationId xmlns:a16="http://schemas.microsoft.com/office/drawing/2014/main" id="{00000000-0008-0000-0200-00000D000000}"/>
            </a:ext>
          </a:extLst>
        </xdr:cNvPr>
        <xdr:cNvGrpSpPr/>
      </xdr:nvGrpSpPr>
      <xdr:grpSpPr>
        <a:xfrm>
          <a:off x="20183475" y="2305050"/>
          <a:ext cx="10560293" cy="2419350"/>
          <a:chOff x="20183475" y="2305050"/>
          <a:chExt cx="10560293" cy="2419350"/>
        </a:xfrm>
        <a:effectLst>
          <a:outerShdw blurRad="50800" dist="38100" dir="2700000" algn="tl" rotWithShape="0">
            <a:prstClr val="black">
              <a:alpha val="40000"/>
            </a:prstClr>
          </a:outerShdw>
        </a:effectLst>
      </xdr:grpSpPr>
      <xdr:pic>
        <xdr:nvPicPr>
          <xdr:cNvPr id="11" name="Picture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192999" y="2324100"/>
            <a:ext cx="10550769" cy="2400300"/>
          </a:xfrm>
          <a:prstGeom prst="rect">
            <a:avLst/>
          </a:prstGeom>
        </xdr:spPr>
      </xdr:pic>
      <xdr:sp macro="" textlink="">
        <xdr:nvSpPr>
          <xdr:cNvPr id="12" name="Rectangle 11">
            <a:extLst>
              <a:ext uri="{FF2B5EF4-FFF2-40B4-BE49-F238E27FC236}">
                <a16:creationId xmlns:a16="http://schemas.microsoft.com/office/drawing/2014/main" id="{00000000-0008-0000-0200-00000C000000}"/>
              </a:ext>
            </a:extLst>
          </xdr:cNvPr>
          <xdr:cNvSpPr/>
        </xdr:nvSpPr>
        <xdr:spPr>
          <a:xfrm>
            <a:off x="20183475" y="2305050"/>
            <a:ext cx="4638675" cy="285750"/>
          </a:xfrm>
          <a:prstGeom prst="rect">
            <a:avLst/>
          </a:prstGeom>
          <a:solidFill>
            <a:srgbClr val="FFFFCC"/>
          </a:solidFill>
          <a:ln>
            <a:solidFill>
              <a:schemeClr val="tx1">
                <a:lumMod val="50000"/>
                <a:lumOff val="50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200" b="1" baseline="0">
                <a:solidFill>
                  <a:schemeClr val="accent6">
                    <a:lumMod val="50000"/>
                  </a:schemeClr>
                </a:solidFill>
              </a:rPr>
              <a:t>Sample of good entries</a:t>
            </a:r>
          </a:p>
        </xdr:txBody>
      </xdr:sp>
    </xdr:grpSp>
    <xdr:clientData/>
  </xdr:twoCellAnchor>
  <xdr:twoCellAnchor editAs="absolute">
    <xdr:from>
      <xdr:col>18</xdr:col>
      <xdr:colOff>114299</xdr:colOff>
      <xdr:row>28</xdr:row>
      <xdr:rowOff>9525</xdr:rowOff>
    </xdr:from>
    <xdr:to>
      <xdr:col>35</xdr:col>
      <xdr:colOff>276224</xdr:colOff>
      <xdr:row>40</xdr:row>
      <xdr:rowOff>156858</xdr:rowOff>
    </xdr:to>
    <xdr:grpSp>
      <xdr:nvGrpSpPr>
        <xdr:cNvPr id="18" name="Group 17">
          <a:extLst>
            <a:ext uri="{FF2B5EF4-FFF2-40B4-BE49-F238E27FC236}">
              <a16:creationId xmlns:a16="http://schemas.microsoft.com/office/drawing/2014/main" id="{00000000-0008-0000-0200-000012000000}"/>
            </a:ext>
          </a:extLst>
        </xdr:cNvPr>
        <xdr:cNvGrpSpPr/>
      </xdr:nvGrpSpPr>
      <xdr:grpSpPr>
        <a:xfrm>
          <a:off x="20212049" y="5105400"/>
          <a:ext cx="10525125" cy="2433333"/>
          <a:chOff x="20212049" y="5105400"/>
          <a:chExt cx="10525125" cy="2433333"/>
        </a:xfrm>
      </xdr:grpSpPr>
      <xdr:pic>
        <xdr:nvPicPr>
          <xdr:cNvPr id="16" name="Picture 15">
            <a:extLst>
              <a:ext uri="{FF2B5EF4-FFF2-40B4-BE49-F238E27FC236}">
                <a16:creationId xmlns:a16="http://schemas.microsoft.com/office/drawing/2014/main" id="{00000000-0008-0000-0200-000010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0212049" y="5114925"/>
            <a:ext cx="10525125" cy="2423808"/>
          </a:xfrm>
          <a:prstGeom prst="rect">
            <a:avLst/>
          </a:prstGeom>
          <a:effectLst>
            <a:outerShdw blurRad="50800" dist="38100" dir="2700000" algn="tl" rotWithShape="0">
              <a:prstClr val="black">
                <a:alpha val="40000"/>
              </a:prstClr>
            </a:outerShdw>
          </a:effectLst>
        </xdr:spPr>
      </xdr:pic>
      <xdr:sp macro="" textlink="">
        <xdr:nvSpPr>
          <xdr:cNvPr id="17" name="Rectangle 16">
            <a:extLst>
              <a:ext uri="{FF2B5EF4-FFF2-40B4-BE49-F238E27FC236}">
                <a16:creationId xmlns:a16="http://schemas.microsoft.com/office/drawing/2014/main" id="{00000000-0008-0000-0200-000011000000}"/>
              </a:ext>
            </a:extLst>
          </xdr:cNvPr>
          <xdr:cNvSpPr/>
        </xdr:nvSpPr>
        <xdr:spPr>
          <a:xfrm>
            <a:off x="20212050" y="5105400"/>
            <a:ext cx="4638675" cy="285750"/>
          </a:xfrm>
          <a:prstGeom prst="rect">
            <a:avLst/>
          </a:prstGeom>
          <a:solidFill>
            <a:srgbClr val="FFFFCC"/>
          </a:solidFill>
          <a:ln>
            <a:solidFill>
              <a:schemeClr val="tx1">
                <a:lumMod val="50000"/>
                <a:lumOff val="50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200" b="1" baseline="0">
                <a:solidFill>
                  <a:srgbClr val="C00000"/>
                </a:solidFill>
              </a:rPr>
              <a:t>Sample of bad entries</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371475</xdr:colOff>
      <xdr:row>12</xdr:row>
      <xdr:rowOff>85726</xdr:rowOff>
    </xdr:from>
    <xdr:to>
      <xdr:col>8</xdr:col>
      <xdr:colOff>2752725</xdr:colOff>
      <xdr:row>17</xdr:row>
      <xdr:rowOff>152400</xdr:rowOff>
    </xdr:to>
    <xdr:sp macro="" textlink="">
      <xdr:nvSpPr>
        <xdr:cNvPr id="2" name="Rectangle 1">
          <a:extLst>
            <a:ext uri="{FF2B5EF4-FFF2-40B4-BE49-F238E27FC236}">
              <a16:creationId xmlns:a16="http://schemas.microsoft.com/office/drawing/2014/main" id="{00000000-0008-0000-0300-000002000000}"/>
            </a:ext>
          </a:extLst>
        </xdr:cNvPr>
        <xdr:cNvSpPr/>
      </xdr:nvSpPr>
      <xdr:spPr>
        <a:xfrm>
          <a:off x="7391400" y="1895476"/>
          <a:ext cx="5105400" cy="1019174"/>
        </a:xfrm>
        <a:prstGeom prst="rect">
          <a:avLst/>
        </a:prstGeom>
        <a:solidFill>
          <a:srgbClr val="FFFFCC"/>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b="1">
              <a:solidFill>
                <a:srgbClr val="C00000"/>
              </a:solidFill>
            </a:rPr>
            <a:t>Note:</a:t>
          </a:r>
          <a:br>
            <a:rPr lang="en-US" sz="1100" b="1">
              <a:solidFill>
                <a:srgbClr val="C00000"/>
              </a:solidFill>
            </a:rPr>
          </a:br>
          <a:r>
            <a:rPr lang="en-US" sz="1100">
              <a:solidFill>
                <a:schemeClr val="tx1">
                  <a:lumMod val="75000"/>
                  <a:lumOff val="25000"/>
                </a:schemeClr>
              </a:solidFill>
            </a:rPr>
            <a:t>You may edit the % allocation of your</a:t>
          </a:r>
          <a:r>
            <a:rPr lang="en-US" sz="1100" baseline="0">
              <a:solidFill>
                <a:schemeClr val="tx1">
                  <a:lumMod val="75000"/>
                  <a:lumOff val="25000"/>
                </a:schemeClr>
              </a:solidFill>
            </a:rPr>
            <a:t> expenses that may fits your income and lifestyle.</a:t>
          </a:r>
          <a:br>
            <a:rPr lang="en-US" sz="1100">
              <a:solidFill>
                <a:schemeClr val="tx1">
                  <a:lumMod val="75000"/>
                  <a:lumOff val="25000"/>
                </a:schemeClr>
              </a:solidFill>
            </a:rPr>
          </a:br>
          <a:br>
            <a:rPr lang="en-US" sz="1100">
              <a:solidFill>
                <a:schemeClr val="tx1">
                  <a:lumMod val="75000"/>
                  <a:lumOff val="25000"/>
                </a:schemeClr>
              </a:solidFill>
            </a:rPr>
          </a:br>
          <a:r>
            <a:rPr lang="en-US" sz="1100">
              <a:solidFill>
                <a:schemeClr val="tx1">
                  <a:lumMod val="75000"/>
                  <a:lumOff val="25000"/>
                </a:schemeClr>
              </a:solidFill>
            </a:rPr>
            <a:t>However, please</a:t>
          </a:r>
          <a:r>
            <a:rPr lang="en-US" sz="1100" baseline="0">
              <a:solidFill>
                <a:schemeClr val="tx1">
                  <a:lumMod val="75000"/>
                  <a:lumOff val="25000"/>
                </a:schemeClr>
              </a:solidFill>
            </a:rPr>
            <a:t> </a:t>
          </a:r>
          <a:r>
            <a:rPr lang="en-US" sz="1100" b="1" baseline="0">
              <a:solidFill>
                <a:srgbClr val="C00000"/>
              </a:solidFill>
            </a:rPr>
            <a:t>DO NOT</a:t>
          </a:r>
          <a:r>
            <a:rPr lang="en-US" sz="1100" baseline="0">
              <a:solidFill>
                <a:schemeClr val="tx1">
                  <a:lumMod val="75000"/>
                  <a:lumOff val="25000"/>
                </a:schemeClr>
              </a:solidFill>
            </a:rPr>
            <a:t> edit the </a:t>
          </a:r>
          <a:r>
            <a:rPr lang="en-US" sz="1100" b="1" baseline="0">
              <a:solidFill>
                <a:schemeClr val="tx1">
                  <a:lumMod val="75000"/>
                  <a:lumOff val="25000"/>
                </a:schemeClr>
              </a:solidFill>
            </a:rPr>
            <a:t>Envelope System Category</a:t>
          </a:r>
          <a:r>
            <a:rPr lang="en-US" sz="1100" baseline="0">
              <a:solidFill>
                <a:schemeClr val="tx1">
                  <a:lumMod val="75000"/>
                  <a:lumOff val="25000"/>
                </a:schemeClr>
              </a:solidFill>
            </a:rPr>
            <a:t> as it is linked to Analysis sheet. Any unnecessary changes may affect the entire system output.</a:t>
          </a:r>
          <a:endParaRPr lang="en-US" sz="1100">
            <a:solidFill>
              <a:schemeClr val="tx1">
                <a:lumMod val="75000"/>
                <a:lumOff val="2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590546</xdr:colOff>
      <xdr:row>0</xdr:row>
      <xdr:rowOff>66674</xdr:rowOff>
    </xdr:from>
    <xdr:to>
      <xdr:col>7</xdr:col>
      <xdr:colOff>371473</xdr:colOff>
      <xdr:row>0</xdr:row>
      <xdr:rowOff>400049</xdr:rowOff>
    </xdr:to>
    <xdr:sp macro="" textlink="">
      <xdr:nvSpPr>
        <xdr:cNvPr id="4" name="TextBox 3">
          <a:extLst>
            <a:ext uri="{FF2B5EF4-FFF2-40B4-BE49-F238E27FC236}">
              <a16:creationId xmlns:a16="http://schemas.microsoft.com/office/drawing/2014/main" id="{00000000-0008-0000-0500-000004000000}"/>
            </a:ext>
          </a:extLst>
        </xdr:cNvPr>
        <xdr:cNvSpPr txBox="1"/>
      </xdr:nvSpPr>
      <xdr:spPr>
        <a:xfrm>
          <a:off x="885821" y="66674"/>
          <a:ext cx="3800477"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800" b="1">
              <a:solidFill>
                <a:schemeClr val="bg1"/>
              </a:solidFill>
              <a:latin typeface="Arial" panose="020B0604020202020204" pitchFamily="34" charset="0"/>
              <a:cs typeface="Arial" panose="020B0604020202020204" pitchFamily="34" charset="0"/>
            </a:rPr>
            <a:t>Personal</a:t>
          </a:r>
          <a:r>
            <a:rPr lang="en-US" sz="1800" b="1" baseline="0">
              <a:solidFill>
                <a:schemeClr val="bg1"/>
              </a:solidFill>
              <a:latin typeface="Arial" panose="020B0604020202020204" pitchFamily="34" charset="0"/>
              <a:cs typeface="Arial" panose="020B0604020202020204" pitchFamily="34" charset="0"/>
            </a:rPr>
            <a:t> Money Manager</a:t>
          </a:r>
          <a:endParaRPr lang="en-US" sz="1800" b="1">
            <a:solidFill>
              <a:schemeClr val="bg1"/>
            </a:solidFill>
            <a:latin typeface="Arial" panose="020B0604020202020204" pitchFamily="34" charset="0"/>
            <a:cs typeface="Arial" panose="020B0604020202020204" pitchFamily="34" charset="0"/>
          </a:endParaRPr>
        </a:p>
      </xdr:txBody>
    </xdr:sp>
    <xdr:clientData/>
  </xdr:twoCellAnchor>
  <xdr:twoCellAnchor editAs="absolute">
    <xdr:from>
      <xdr:col>1</xdr:col>
      <xdr:colOff>581022</xdr:colOff>
      <xdr:row>0</xdr:row>
      <xdr:rowOff>333374</xdr:rowOff>
    </xdr:from>
    <xdr:to>
      <xdr:col>7</xdr:col>
      <xdr:colOff>285749</xdr:colOff>
      <xdr:row>0</xdr:row>
      <xdr:rowOff>666749</xdr:rowOff>
    </xdr:to>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876297" y="333374"/>
          <a:ext cx="3724277"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200" b="0">
              <a:solidFill>
                <a:schemeClr val="bg1">
                  <a:lumMod val="85000"/>
                </a:schemeClr>
              </a:solidFill>
              <a:latin typeface="Arial" panose="020B0604020202020204" pitchFamily="34" charset="0"/>
              <a:cs typeface="Arial" panose="020B0604020202020204" pitchFamily="34" charset="0"/>
            </a:rPr>
            <a:t>Financial Freedom without Boundaries</a:t>
          </a:r>
        </a:p>
      </xdr:txBody>
    </xdr:sp>
    <xdr:clientData/>
  </xdr:twoCellAnchor>
  <xdr:twoCellAnchor editAs="absolute">
    <xdr:from>
      <xdr:col>1</xdr:col>
      <xdr:colOff>0</xdr:colOff>
      <xdr:row>0</xdr:row>
      <xdr:rowOff>0</xdr:rowOff>
    </xdr:from>
    <xdr:to>
      <xdr:col>1</xdr:col>
      <xdr:colOff>685800</xdr:colOff>
      <xdr:row>0</xdr:row>
      <xdr:rowOff>685800</xdr:rowOff>
    </xdr:to>
    <xdr:pic>
      <xdr:nvPicPr>
        <xdr:cNvPr id="6" name="Picture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5275" y="0"/>
          <a:ext cx="685800" cy="685800"/>
        </a:xfrm>
        <a:prstGeom prst="rect">
          <a:avLst/>
        </a:prstGeom>
      </xdr:spPr>
    </xdr:pic>
    <xdr:clientData/>
  </xdr:twoCellAnchor>
  <xdr:twoCellAnchor editAs="oneCell">
    <xdr:from>
      <xdr:col>1</xdr:col>
      <xdr:colOff>28575</xdr:colOff>
      <xdr:row>39</xdr:row>
      <xdr:rowOff>38100</xdr:rowOff>
    </xdr:from>
    <xdr:to>
      <xdr:col>17</xdr:col>
      <xdr:colOff>66675</xdr:colOff>
      <xdr:row>62</xdr:row>
      <xdr:rowOff>28575</xdr:rowOff>
    </xdr:to>
    <xdr:pic>
      <xdr:nvPicPr>
        <xdr:cNvPr id="8" name="Picture 7">
          <a:extLst>
            <a:ext uri="{FF2B5EF4-FFF2-40B4-BE49-F238E27FC236}">
              <a16:creationId xmlns:a16="http://schemas.microsoft.com/office/drawing/2014/main" id="{00000000-0008-0000-05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3850" y="8220075"/>
          <a:ext cx="10153650" cy="4371975"/>
        </a:xfrm>
        <a:prstGeom prst="rect">
          <a:avLst/>
        </a:prstGeom>
        <a:noFill/>
        <a:effectLst>
          <a:outerShdw blurRad="50800" dist="38100" dir="2700000" algn="tl"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bz.avila@gmail.com" refreshedDate="44751.630452083336" missingItemsLimit="0" createdVersion="6" refreshedVersion="7" minRefreshableVersion="3" recordCount="2" xr:uid="{73717E6C-C4D0-48DF-A342-E0E029BEA29D}">
  <cacheSource type="worksheet">
    <worksheetSource name="Transaction"/>
  </cacheSource>
  <cacheFields count="10">
    <cacheField name="Date" numFmtId="164">
      <sharedItems containsSemiMixedTypes="0" containsNonDate="0" containsDate="1" containsString="0" minDate="2021-01-01T00:00:00" maxDate="2021-01-02T00:00:00" count="1">
        <d v="2021-01-01T00:00:00"/>
      </sharedItems>
    </cacheField>
    <cacheField name="Item" numFmtId="0">
      <sharedItems/>
    </cacheField>
    <cacheField name="Description" numFmtId="0">
      <sharedItems/>
    </cacheField>
    <cacheField name="Money Out (Expenses)" numFmtId="3">
      <sharedItems containsString="0" containsBlank="1" containsNumber="1" containsInteger="1" minValue="5000" maxValue="5000"/>
    </cacheField>
    <cacheField name="Money In (Income)" numFmtId="3">
      <sharedItems containsString="0" containsBlank="1" containsNumber="1" containsInteger="1" minValue="60000" maxValue="60000"/>
    </cacheField>
    <cacheField name="Amount" numFmtId="3">
      <sharedItems containsSemiMixedTypes="0" containsString="0" containsNumber="1" containsInteger="1" minValue="-5000" maxValue="60000"/>
    </cacheField>
    <cacheField name="Subcategory" numFmtId="0">
      <sharedItems count="2">
        <s v="Salary"/>
        <s v="Groceries"/>
      </sharedItems>
    </cacheField>
    <cacheField name="Category" numFmtId="0">
      <sharedItems count="2">
        <s v="Income"/>
        <s v="Needs"/>
      </sharedItems>
    </cacheField>
    <cacheField name=" Type" numFmtId="0">
      <sharedItems count="2">
        <s v="Income"/>
        <s v="Expenses"/>
      </sharedItems>
    </cacheField>
    <cacheField name="Month" numFmtId="0">
      <sharedItems count="1">
        <s v="Jan"/>
      </sharedItems>
    </cacheField>
  </cacheFields>
  <extLst>
    <ext xmlns:x14="http://schemas.microsoft.com/office/spreadsheetml/2009/9/main" uri="{725AE2AE-9491-48be-B2B4-4EB974FC3084}">
      <x14:pivotCacheDefinition pivotCacheId="546262159"/>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
  <r>
    <x v="0"/>
    <s v="Salary"/>
    <s v="Sweldo"/>
    <m/>
    <n v="60000"/>
    <n v="60000"/>
    <x v="0"/>
    <x v="0"/>
    <x v="0"/>
    <x v="0"/>
  </r>
  <r>
    <x v="0"/>
    <s v="Food"/>
    <s v="Groceries"/>
    <n v="5000"/>
    <m/>
    <n v="-5000"/>
    <x v="1"/>
    <x v="1"/>
    <x v="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9AF44C3-6926-4A5E-A295-BA5831EA0206}" name="PT_CashOn_Hand_YTD" cacheId="0" applyNumberFormats="0" applyBorderFormats="0" applyFontFormats="0" applyPatternFormats="0" applyAlignmentFormats="0" applyWidthHeightFormats="1" dataCaption="Values" grandTotalCaption="Net" updatedVersion="7" minRefreshableVersion="3" itemPrintTitles="1" createdVersion="6" indent="0" compact="0" compactData="0" multipleFieldFilters="0" chartFormat="3">
  <location ref="U8:V10" firstHeaderRow="1" firstDataRow="1" firstDataCol="1"/>
  <pivotFields count="10">
    <pivotField compact="0" numFmtId="164" outline="0" multipleItemSelectionAllowed="1" showAll="0">
      <items count="2">
        <item x="0"/>
        <item t="default"/>
      </items>
    </pivotField>
    <pivotField compact="0" outline="0" showAll="0"/>
    <pivotField compact="0" outline="0" showAll="0"/>
    <pivotField compact="0" outline="0" showAll="0"/>
    <pivotField compact="0" outline="0" showAll="0"/>
    <pivotField dataField="1" compact="0" numFmtId="4" outline="0" showAll="0"/>
    <pivotField compact="0" outline="0" showAll="0"/>
    <pivotField compact="0" outline="0" showAll="0"/>
    <pivotField compact="0" outline="0" showAll="0"/>
    <pivotField axis="axisRow" compact="0" outline="0" showAll="0">
      <items count="2">
        <item x="0"/>
        <item t="default"/>
      </items>
    </pivotField>
  </pivotFields>
  <rowFields count="1">
    <field x="9"/>
  </rowFields>
  <rowItems count="2">
    <i>
      <x/>
    </i>
    <i t="grand">
      <x/>
    </i>
  </rowItems>
  <colItems count="1">
    <i/>
  </colItems>
  <dataFields count="1">
    <dataField name="Sum of Amount" fld="5" showDataAs="runTotal" baseField="9" baseItem="0" numFmtId="3"/>
  </dataFields>
  <formats count="6">
    <format dxfId="41">
      <pivotArea type="all" dataOnly="0" outline="0" fieldPosition="0"/>
    </format>
    <format dxfId="40">
      <pivotArea outline="0" collapsedLevelsAreSubtotals="1" fieldPosition="0"/>
    </format>
    <format dxfId="39">
      <pivotArea field="0" type="button" dataOnly="0" labelOnly="1" outline="0"/>
    </format>
    <format dxfId="38">
      <pivotArea dataOnly="0" labelOnly="1" grandRow="1" outline="0" fieldPosition="0"/>
    </format>
    <format dxfId="37">
      <pivotArea dataOnly="0" labelOnly="1" outline="0" axis="axisValues" fieldPosition="0"/>
    </format>
    <format dxfId="36">
      <pivotArea outline="0" fieldPosition="0">
        <references count="1">
          <reference field="4294967294" count="1">
            <x v="0"/>
          </reference>
        </references>
      </pivotArea>
    </format>
  </formats>
  <chartFormats count="1">
    <chartFormat chart="2" format="3"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CED8089A-A31C-48FE-84DA-EE5AC8B760FB}" name="PT_Exepenses_byCategory" cacheId="0" applyNumberFormats="0" applyBorderFormats="0" applyFontFormats="0" applyPatternFormats="0" applyAlignmentFormats="0" applyWidthHeightFormats="1" dataCaption="Values" updatedVersion="7" minRefreshableVersion="3" rowGrandTotals="0" itemPrintTitles="1" createdVersion="6" indent="0" compact="0" compactData="0" multipleFieldFilters="0" chartFormat="3">
  <location ref="AQ8:AS10" firstHeaderRow="0" firstDataRow="1" firstDataCol="1" rowPageCount="1" colPageCount="1"/>
  <pivotFields count="10">
    <pivotField compact="0" numFmtId="164" outline="0" showAll="0"/>
    <pivotField compact="0" outline="0" showAll="0"/>
    <pivotField compact="0" outline="0" showAll="0"/>
    <pivotField dataField="1" compact="0" outline="0" showAll="0"/>
    <pivotField compact="0" outline="0" showAll="0"/>
    <pivotField compact="0" numFmtId="3" outline="0" showAll="0"/>
    <pivotField axis="axisRow" compact="0" outline="0" showAll="0" sortType="descending" defaultSubtotal="0">
      <items count="2">
        <item x="0"/>
        <item x="1"/>
      </items>
      <autoSortScope>
        <pivotArea dataOnly="0" outline="0" fieldPosition="0">
          <references count="1">
            <reference field="4294967294" count="1" selected="0">
              <x v="0"/>
            </reference>
          </references>
        </pivotArea>
      </autoSortScope>
    </pivotField>
    <pivotField compact="0" outline="0" showAll="0" defaultSubtotal="0">
      <items count="2">
        <item x="0"/>
        <item x="1"/>
      </items>
    </pivotField>
    <pivotField axis="axisPage" compact="0" outline="0" multipleItemSelectionAllowed="1" showAll="0">
      <items count="3">
        <item x="0"/>
        <item x="1"/>
        <item t="default"/>
      </items>
    </pivotField>
    <pivotField compact="0" outline="0" showAll="0">
      <items count="2">
        <item x="0"/>
        <item t="default"/>
      </items>
    </pivotField>
  </pivotFields>
  <rowFields count="1">
    <field x="6"/>
  </rowFields>
  <rowItems count="2">
    <i>
      <x v="1"/>
    </i>
    <i>
      <x/>
    </i>
  </rowItems>
  <colFields count="1">
    <field x="-2"/>
  </colFields>
  <colItems count="2">
    <i>
      <x/>
    </i>
    <i i="1">
      <x v="1"/>
    </i>
  </colItems>
  <pageFields count="1">
    <pageField fld="8" hier="-1"/>
  </pageFields>
  <dataFields count="2">
    <dataField name="Money Out (Expenses) " fld="3" baseField="0" baseItem="0" numFmtId="3"/>
    <dataField name="%" fld="3" showDataAs="percentOfTotal" baseField="0" baseItem="0" numFmtId="165"/>
  </dataFields>
  <formats count="8">
    <format dxfId="49">
      <pivotArea type="all" dataOnly="0" outline="0" fieldPosition="0"/>
    </format>
    <format dxfId="48">
      <pivotArea outline="0" collapsedLevelsAreSubtotals="1" fieldPosition="0"/>
    </format>
    <format dxfId="47">
      <pivotArea field="6" type="button" dataOnly="0" labelOnly="1" outline="0" axis="axisRow" fieldPosition="0"/>
    </format>
    <format dxfId="46">
      <pivotArea dataOnly="0" labelOnly="1" outline="0" axis="axisValues" fieldPosition="0"/>
    </format>
    <format dxfId="45">
      <pivotArea dataOnly="0" labelOnly="1" outline="0" axis="axisValues" fieldPosition="0"/>
    </format>
    <format dxfId="44">
      <pivotArea outline="0" fieldPosition="0">
        <references count="1">
          <reference field="4294967294" count="1">
            <x v="0"/>
          </reference>
        </references>
      </pivotArea>
    </format>
    <format dxfId="43">
      <pivotArea outline="0" fieldPosition="0">
        <references count="1">
          <reference field="4294967294" count="1">
            <x v="1"/>
          </reference>
        </references>
      </pivotArea>
    </format>
    <format dxfId="42">
      <pivotArea dataOnly="0" labelOnly="1" outline="0" fieldPosition="0">
        <references count="1">
          <reference field="4294967294" count="1">
            <x v="1"/>
          </reference>
        </references>
      </pivotArea>
    </format>
  </formats>
  <chartFormats count="5">
    <chartFormat chart="2" format="2" series="1">
      <pivotArea type="data" outline="0" fieldPosition="0">
        <references count="1">
          <reference field="4294967294" count="1" selected="0">
            <x v="0"/>
          </reference>
        </references>
      </pivotArea>
    </chartFormat>
    <chartFormat chart="2" format="3" series="1">
      <pivotArea type="data" outline="0" fieldPosition="0">
        <references count="1">
          <reference field="4294967294" count="1" selected="0">
            <x v="1"/>
          </reference>
        </references>
      </pivotArea>
    </chartFormat>
    <chartFormat chart="2" format="19">
      <pivotArea type="data" outline="0" fieldPosition="0">
        <references count="1">
          <reference field="4294967294" count="1" selected="0">
            <x v="0"/>
          </reference>
        </references>
      </pivotArea>
    </chartFormat>
    <chartFormat chart="2" format="62">
      <pivotArea type="data" outline="0" fieldPosition="0">
        <references count="2">
          <reference field="4294967294" count="1" selected="0">
            <x v="0"/>
          </reference>
          <reference field="6" count="1" selected="0">
            <x v="0"/>
          </reference>
        </references>
      </pivotArea>
    </chartFormat>
    <chartFormat chart="2" format="83">
      <pivotArea type="data" outline="0" fieldPosition="0">
        <references count="2">
          <reference field="4294967294" count="1" selected="0">
            <x v="0"/>
          </reference>
          <reference field="6"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8D91B4A-2D64-4876-B13B-E6F058EDA1A5}" name="PT_Income" cacheId="0" applyNumberFormats="0" applyBorderFormats="0" applyFontFormats="0" applyPatternFormats="0" applyAlignmentFormats="0" applyWidthHeightFormats="1" dataCaption="Values" updatedVersion="7" minRefreshableVersion="3" itemPrintTitles="1" createdVersion="6" indent="0" compact="0" compactData="0" multipleFieldFilters="0" chartFormat="6">
  <location ref="N8:O11" firstHeaderRow="1" firstDataRow="1" firstDataCol="1" rowPageCount="1" colPageCount="1"/>
  <pivotFields count="10">
    <pivotField compact="0" numFmtId="164" outline="0" showAll="0"/>
    <pivotField compact="0" outline="0" showAll="0"/>
    <pivotField compact="0" outline="0" showAll="0"/>
    <pivotField compact="0" outline="0" showAll="0"/>
    <pivotField dataField="1" compact="0" outline="0" showAll="0"/>
    <pivotField compact="0" numFmtId="4" outline="0" showAll="0"/>
    <pivotField compact="0" outline="0" showAll="0"/>
    <pivotField axis="axisRow" compact="0" outline="0" showAll="0">
      <items count="3">
        <item x="0"/>
        <item x="1"/>
        <item t="default"/>
      </items>
    </pivotField>
    <pivotField axis="axisPage" compact="0" outline="0" multipleItemSelectionAllowed="1" showAll="0">
      <items count="3">
        <item x="0"/>
        <item x="1"/>
        <item t="default"/>
      </items>
    </pivotField>
    <pivotField compact="0" outline="0" showAll="0">
      <items count="2">
        <item x="0"/>
        <item t="default"/>
      </items>
    </pivotField>
  </pivotFields>
  <rowFields count="1">
    <field x="7"/>
  </rowFields>
  <rowItems count="3">
    <i>
      <x/>
    </i>
    <i>
      <x v="1"/>
    </i>
    <i t="grand">
      <x/>
    </i>
  </rowItems>
  <colItems count="1">
    <i/>
  </colItems>
  <pageFields count="1">
    <pageField fld="8" hier="-1"/>
  </pageFields>
  <dataFields count="1">
    <dataField name="Money In (Income) " fld="4" baseField="0" baseItem="0" numFmtId="4"/>
  </dataFields>
  <formats count="8">
    <format dxfId="57">
      <pivotArea type="all" dataOnly="0" outline="0" fieldPosition="0"/>
    </format>
    <format dxfId="56">
      <pivotArea outline="0" collapsedLevelsAreSubtotals="1" fieldPosition="0"/>
    </format>
    <format dxfId="55">
      <pivotArea field="7" type="button" dataOnly="0" labelOnly="1" outline="0" axis="axisRow" fieldPosition="0"/>
    </format>
    <format dxfId="54">
      <pivotArea dataOnly="0" labelOnly="1" fieldPosition="0">
        <references count="1">
          <reference field="7" count="0"/>
        </references>
      </pivotArea>
    </format>
    <format dxfId="53">
      <pivotArea dataOnly="0" labelOnly="1" grandRow="1" outline="0" fieldPosition="0"/>
    </format>
    <format dxfId="52">
      <pivotArea dataOnly="0" labelOnly="1" outline="0" axis="axisValues" fieldPosition="0"/>
    </format>
    <format dxfId="51">
      <pivotArea outline="0" fieldPosition="0">
        <references count="1">
          <reference field="4294967294" count="1">
            <x v="0"/>
          </reference>
        </references>
      </pivotArea>
    </format>
    <format dxfId="5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3C540207-E2A1-406A-A238-784DD2EF86CF}" name="PT_Balance" cacheId="0" applyNumberFormats="0" applyBorderFormats="0" applyFontFormats="0" applyPatternFormats="0" applyAlignmentFormats="0" applyWidthHeightFormats="1" dataCaption="Values" updatedVersion="7" minRefreshableVersion="3" itemPrintTitles="1" createdVersion="6" indent="0" compact="0" compactData="0" multipleFieldFilters="0">
  <location ref="H6:I9" firstHeaderRow="1" firstDataRow="1" firstDataCol="1"/>
  <pivotFields count="10">
    <pivotField compact="0" numFmtId="164" outline="0" showAll="0"/>
    <pivotField compact="0" outline="0" showAll="0"/>
    <pivotField compact="0" outline="0" showAll="0"/>
    <pivotField compact="0" outline="0" showAll="0"/>
    <pivotField compact="0" outline="0" showAll="0"/>
    <pivotField dataField="1" compact="0" numFmtId="4" outline="0" showAll="0"/>
    <pivotField compact="0" outline="0" showAll="0"/>
    <pivotField compact="0" outline="0" showAll="0"/>
    <pivotField axis="axisRow" compact="0" outline="0" showAll="0">
      <items count="3">
        <item x="0"/>
        <item x="1"/>
        <item t="default"/>
      </items>
    </pivotField>
    <pivotField compact="0" outline="0" showAll="0">
      <items count="2">
        <item x="0"/>
        <item t="default"/>
      </items>
    </pivotField>
  </pivotFields>
  <rowFields count="1">
    <field x="8"/>
  </rowFields>
  <rowItems count="3">
    <i>
      <x/>
    </i>
    <i>
      <x v="1"/>
    </i>
    <i t="grand">
      <x/>
    </i>
  </rowItems>
  <colItems count="1">
    <i/>
  </colItems>
  <dataFields count="1">
    <dataField name="Amount " fld="5" baseField="0" baseItem="0" numFmtId="3"/>
  </dataFields>
  <formats count="5">
    <format dxfId="62">
      <pivotArea type="all" dataOnly="0" outline="0" fieldPosition="0"/>
    </format>
    <format dxfId="61">
      <pivotArea outline="0" collapsedLevelsAreSubtotals="1" fieldPosition="0"/>
    </format>
    <format dxfId="60">
      <pivotArea dataOnly="0" labelOnly="1" grandRow="1" outline="0" fieldPosition="0"/>
    </format>
    <format dxfId="59">
      <pivotArea dataOnly="0" labelOnly="1" outline="0" axis="axisValues" fieldPosition="0"/>
    </format>
    <format dxfId="58">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279E328A-E20C-4520-9747-2F9BEE8BCC62}" name="PT_Expenses" cacheId="0" applyNumberFormats="0" applyBorderFormats="0" applyFontFormats="0" applyPatternFormats="0" applyAlignmentFormats="0" applyWidthHeightFormats="1" dataCaption="Values" updatedVersion="7" minRefreshableVersion="3" itemPrintTitles="1" createdVersion="6" indent="0" compact="0" compactData="0" multipleFieldFilters="0" chartFormat="6">
  <location ref="N19:O22" firstHeaderRow="1" firstDataRow="1" firstDataCol="1" rowPageCount="1" colPageCount="1"/>
  <pivotFields count="10">
    <pivotField compact="0" numFmtId="164" outline="0" showAll="0"/>
    <pivotField compact="0" outline="0" showAll="0"/>
    <pivotField compact="0" outline="0" showAll="0"/>
    <pivotField dataField="1" compact="0" outline="0" showAll="0"/>
    <pivotField compact="0" outline="0" showAll="0"/>
    <pivotField compact="0" numFmtId="4" outline="0" showAll="0"/>
    <pivotField compact="0" outline="0" showAll="0"/>
    <pivotField axis="axisRow" compact="0" outline="0" showAll="0">
      <items count="3">
        <item x="0"/>
        <item x="1"/>
        <item t="default"/>
      </items>
    </pivotField>
    <pivotField axis="axisPage" compact="0" outline="0" multipleItemSelectionAllowed="1" showAll="0">
      <items count="3">
        <item x="0"/>
        <item x="1"/>
        <item t="default"/>
      </items>
    </pivotField>
    <pivotField compact="0" outline="0" showAll="0">
      <items count="2">
        <item x="0"/>
        <item t="default"/>
      </items>
    </pivotField>
  </pivotFields>
  <rowFields count="1">
    <field x="7"/>
  </rowFields>
  <rowItems count="3">
    <i>
      <x/>
    </i>
    <i>
      <x v="1"/>
    </i>
    <i t="grand">
      <x/>
    </i>
  </rowItems>
  <colItems count="1">
    <i/>
  </colItems>
  <pageFields count="1">
    <pageField fld="8" hier="-1"/>
  </pageFields>
  <dataFields count="1">
    <dataField name="Money Out (Expenses) " fld="3" baseField="0" baseItem="0" numFmtId="4"/>
  </dataFields>
  <formats count="8">
    <format dxfId="70">
      <pivotArea type="all" dataOnly="0" outline="0" fieldPosition="0"/>
    </format>
    <format dxfId="69">
      <pivotArea outline="0" collapsedLevelsAreSubtotals="1" fieldPosition="0"/>
    </format>
    <format dxfId="68">
      <pivotArea field="7" type="button" dataOnly="0" labelOnly="1" outline="0" axis="axisRow" fieldPosition="0"/>
    </format>
    <format dxfId="67">
      <pivotArea dataOnly="0" labelOnly="1" fieldPosition="0">
        <references count="1">
          <reference field="7" count="0"/>
        </references>
      </pivotArea>
    </format>
    <format dxfId="66">
      <pivotArea dataOnly="0" labelOnly="1" grandRow="1" outline="0" fieldPosition="0"/>
    </format>
    <format dxfId="65">
      <pivotArea dataOnly="0" labelOnly="1" outline="0" axis="axisValues" fieldPosition="0"/>
    </format>
    <format dxfId="64">
      <pivotArea outline="0" fieldPosition="0">
        <references count="1">
          <reference field="4294967294" count="1">
            <x v="0"/>
          </reference>
        </references>
      </pivotArea>
    </format>
    <format dxfId="63">
      <pivotArea dataOnly="0"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1D791E03-24C9-4BD1-906B-9D234A2157E2}" name="PT_Income_Expenses" cacheId="0" applyNumberFormats="0" applyBorderFormats="0" applyFontFormats="0" applyPatternFormats="0" applyAlignmentFormats="0" applyWidthHeightFormats="1" dataCaption="Values" updatedVersion="7" minRefreshableVersion="3" itemPrintTitles="1" createdVersion="6" indent="0" compact="0" compactData="0" multipleFieldFilters="0" chartFormat="10">
  <location ref="X8:Z10" firstHeaderRow="0" firstDataRow="1" firstDataCol="1"/>
  <pivotFields count="10">
    <pivotField compact="0" numFmtId="164" outline="0" showAll="0">
      <items count="2">
        <item x="0"/>
        <item t="default"/>
      </items>
    </pivotField>
    <pivotField compact="0" outline="0" showAll="0"/>
    <pivotField compact="0" outline="0" showAll="0"/>
    <pivotField dataField="1" compact="0" outline="0" showAll="0"/>
    <pivotField dataField="1" compact="0" outline="0" showAll="0"/>
    <pivotField compact="0" numFmtId="4" outline="0" showAll="0"/>
    <pivotField compact="0" outline="0" showAll="0"/>
    <pivotField compact="0" outline="0" multipleItemSelectionAllowed="1" showAll="0"/>
    <pivotField compact="0" outline="0" showAll="0"/>
    <pivotField axis="axisRow" compact="0" outline="0" showAll="0">
      <items count="2">
        <item x="0"/>
        <item t="default"/>
      </items>
    </pivotField>
  </pivotFields>
  <rowFields count="1">
    <field x="9"/>
  </rowFields>
  <rowItems count="2">
    <i>
      <x/>
    </i>
    <i t="grand">
      <x/>
    </i>
  </rowItems>
  <colFields count="1">
    <field x="-2"/>
  </colFields>
  <colItems count="2">
    <i>
      <x/>
    </i>
    <i i="1">
      <x v="1"/>
    </i>
  </colItems>
  <dataFields count="2">
    <dataField name="Income" fld="4" baseField="0" baseItem="0" numFmtId="3"/>
    <dataField name="Expenses" fld="3" baseField="0" baseItem="0" numFmtId="3"/>
  </dataFields>
  <formats count="8">
    <format dxfId="78">
      <pivotArea type="all" dataOnly="0" outline="0" fieldPosition="0"/>
    </format>
    <format dxfId="77">
      <pivotArea outline="0" collapsedLevelsAreSubtotals="1" fieldPosition="0"/>
    </format>
    <format dxfId="76">
      <pivotArea field="0" type="button" dataOnly="0" labelOnly="1" outline="0"/>
    </format>
    <format dxfId="75">
      <pivotArea dataOnly="0" labelOnly="1" grandRow="1" outline="0" fieldPosition="0"/>
    </format>
    <format dxfId="74">
      <pivotArea dataOnly="0" labelOnly="1" outline="0" axis="axisValues" fieldPosition="0"/>
    </format>
    <format dxfId="73">
      <pivotArea outline="0" fieldPosition="0">
        <references count="1">
          <reference field="4294967294" count="1">
            <x v="0"/>
          </reference>
        </references>
      </pivotArea>
    </format>
    <format dxfId="72">
      <pivotArea outline="0" fieldPosition="0">
        <references count="1">
          <reference field="4294967294" count="1">
            <x v="1"/>
          </reference>
        </references>
      </pivotArea>
    </format>
    <format dxfId="71">
      <pivotArea dataOnly="0" labelOnly="1" outline="0" fieldPosition="0">
        <references count="1">
          <reference field="4294967294" count="2">
            <x v="0"/>
            <x v="1"/>
          </reference>
        </references>
      </pivotArea>
    </format>
  </formats>
  <chartFormats count="4">
    <chartFormat chart="4" format="4" series="1">
      <pivotArea type="data" outline="0" fieldPosition="0">
        <references count="1">
          <reference field="4294967294" count="1" selected="0">
            <x v="1"/>
          </reference>
        </references>
      </pivotArea>
    </chartFormat>
    <chartFormat chart="4" format="5" series="1">
      <pivotArea type="data" outline="0" fieldPosition="0">
        <references count="1">
          <reference field="4294967294" count="1" selected="0">
            <x v="0"/>
          </reference>
        </references>
      </pivotArea>
    </chartFormat>
    <chartFormat chart="9" format="4" series="1">
      <pivotArea type="data" outline="0" fieldPosition="0">
        <references count="1">
          <reference field="4294967294" count="1" selected="0">
            <x v="0"/>
          </reference>
        </references>
      </pivotArea>
    </chartFormat>
    <chartFormat chart="9" format="5" series="1">
      <pivotArea type="data" outline="0" fieldPosition="0">
        <references count="1">
          <reference field="4294967294"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C411B987-67FD-4A8B-905E-91998BFC4C2F}" name="PT_GrandTotal_Income" cacheId="0" applyNumberFormats="0" applyBorderFormats="0" applyFontFormats="0" applyPatternFormats="0" applyAlignmentFormats="0" applyWidthHeightFormats="1" dataCaption="Values" updatedVersion="7" minRefreshableVersion="3" itemPrintTitles="1" createdVersion="6" indent="0" compact="0" compactData="0" multipleFieldFilters="0" chartFormat="3">
  <location ref="B8:C11" firstHeaderRow="1" firstDataRow="1" firstDataCol="1" rowPageCount="1" colPageCount="1"/>
  <pivotFields count="10">
    <pivotField compact="0" numFmtId="164" outline="0" showAll="0"/>
    <pivotField compact="0" outline="0" showAll="0"/>
    <pivotField compact="0" outline="0" showAll="0"/>
    <pivotField compact="0" outline="0" showAll="0"/>
    <pivotField dataField="1" compact="0" outline="0" showAll="0"/>
    <pivotField compact="0" numFmtId="4" outline="0" showAll="0"/>
    <pivotField compact="0" outline="0" showAll="0"/>
    <pivotField axis="axisRow" compact="0" outline="0" showAll="0">
      <items count="3">
        <item x="0"/>
        <item x="1"/>
        <item t="default"/>
      </items>
    </pivotField>
    <pivotField axis="axisPage" compact="0" outline="0" multipleItemSelectionAllowed="1" showAll="0">
      <items count="3">
        <item x="0"/>
        <item x="1"/>
        <item t="default"/>
      </items>
    </pivotField>
    <pivotField compact="0" outline="0" showAll="0"/>
  </pivotFields>
  <rowFields count="1">
    <field x="7"/>
  </rowFields>
  <rowItems count="3">
    <i>
      <x/>
    </i>
    <i>
      <x v="1"/>
    </i>
    <i t="grand">
      <x/>
    </i>
  </rowItems>
  <colItems count="1">
    <i/>
  </colItems>
  <pageFields count="1">
    <pageField fld="8" hier="-1"/>
  </pageFields>
  <dataFields count="1">
    <dataField name="Money In (Income) " fld="4" baseField="0" baseItem="0" numFmtId="4"/>
  </dataFields>
  <formats count="8">
    <format dxfId="86">
      <pivotArea type="all" dataOnly="0" outline="0" fieldPosition="0"/>
    </format>
    <format dxfId="85">
      <pivotArea outline="0" collapsedLevelsAreSubtotals="1" fieldPosition="0"/>
    </format>
    <format dxfId="84">
      <pivotArea field="7" type="button" dataOnly="0" labelOnly="1" outline="0" axis="axisRow" fieldPosition="0"/>
    </format>
    <format dxfId="83">
      <pivotArea dataOnly="0" labelOnly="1" fieldPosition="0">
        <references count="1">
          <reference field="7" count="0"/>
        </references>
      </pivotArea>
    </format>
    <format dxfId="82">
      <pivotArea dataOnly="0" labelOnly="1" grandRow="1" outline="0" fieldPosition="0"/>
    </format>
    <format dxfId="81">
      <pivotArea dataOnly="0" labelOnly="1" outline="0" axis="axisValues" fieldPosition="0"/>
    </format>
    <format dxfId="80">
      <pivotArea outline="0" fieldPosition="0">
        <references count="1">
          <reference field="4294967294" count="1">
            <x v="0"/>
          </reference>
        </references>
      </pivotArea>
    </format>
    <format dxfId="79">
      <pivotArea dataOnly="0"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92BEC8F4-7FB5-4B96-9AEF-3D9A88217D1C}" name="PT_GrandTotal_Expenses_byCategory" cacheId="0" applyNumberFormats="0" applyBorderFormats="0" applyFontFormats="0" applyPatternFormats="0" applyAlignmentFormats="0" applyWidthHeightFormats="1" dataCaption="Values" updatedVersion="7" minRefreshableVersion="3" itemPrintTitles="1" createdVersion="6" indent="0" compact="0" compactData="0" multipleFieldFilters="0" chartFormat="3">
  <location ref="B19:C22" firstHeaderRow="1" firstDataRow="1" firstDataCol="1" rowPageCount="1" colPageCount="1"/>
  <pivotFields count="10">
    <pivotField compact="0" numFmtId="164" outline="0" showAll="0"/>
    <pivotField compact="0" outline="0" showAll="0"/>
    <pivotField compact="0" outline="0" showAll="0"/>
    <pivotField dataField="1" compact="0" outline="0" showAll="0"/>
    <pivotField compact="0" outline="0" showAll="0"/>
    <pivotField compact="0" numFmtId="4" outline="0" showAll="0"/>
    <pivotField compact="0" outline="0" showAll="0"/>
    <pivotField axis="axisRow" compact="0" outline="0" showAll="0">
      <items count="3">
        <item x="0"/>
        <item x="1"/>
        <item t="default"/>
      </items>
    </pivotField>
    <pivotField axis="axisPage" compact="0" outline="0" multipleItemSelectionAllowed="1" showAll="0">
      <items count="3">
        <item x="0"/>
        <item x="1"/>
        <item t="default"/>
      </items>
    </pivotField>
    <pivotField compact="0" outline="0" showAll="0"/>
  </pivotFields>
  <rowFields count="1">
    <field x="7"/>
  </rowFields>
  <rowItems count="3">
    <i>
      <x/>
    </i>
    <i>
      <x v="1"/>
    </i>
    <i t="grand">
      <x/>
    </i>
  </rowItems>
  <colItems count="1">
    <i/>
  </colItems>
  <pageFields count="1">
    <pageField fld="8" hier="-1"/>
  </pageFields>
  <dataFields count="1">
    <dataField name="Money Out (Expenses) " fld="3" baseField="0" baseItem="0" numFmtId="4"/>
  </dataFields>
  <formats count="8">
    <format dxfId="94">
      <pivotArea type="all" dataOnly="0" outline="0" fieldPosition="0"/>
    </format>
    <format dxfId="93">
      <pivotArea outline="0" collapsedLevelsAreSubtotals="1" fieldPosition="0"/>
    </format>
    <format dxfId="92">
      <pivotArea field="7" type="button" dataOnly="0" labelOnly="1" outline="0" axis="axisRow" fieldPosition="0"/>
    </format>
    <format dxfId="91">
      <pivotArea dataOnly="0" labelOnly="1" fieldPosition="0">
        <references count="1">
          <reference field="7" count="0"/>
        </references>
      </pivotArea>
    </format>
    <format dxfId="90">
      <pivotArea dataOnly="0" labelOnly="1" grandRow="1" outline="0" fieldPosition="0"/>
    </format>
    <format dxfId="89">
      <pivotArea dataOnly="0" labelOnly="1" outline="0" axis="axisValues" fieldPosition="0"/>
    </format>
    <format dxfId="88">
      <pivotArea outline="0" fieldPosition="0">
        <references count="1">
          <reference field="4294967294" count="1">
            <x v="0"/>
          </reference>
        </references>
      </pivotArea>
    </format>
    <format dxfId="87">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472FC167-35FF-46C8-A313-9A1A7E65DCAB}" name="PT_MoM_Variance" cacheId="0" applyNumberFormats="0" applyBorderFormats="0" applyFontFormats="0" applyPatternFormats="0" applyAlignmentFormats="0" applyWidthHeightFormats="1" dataCaption="Values" grandTotalCaption="Net" updatedVersion="7" minRefreshableVersion="3" rowGrandTotals="0" colGrandTotals="0" itemPrintTitles="1" createdVersion="6" indent="0" compact="0" compactData="0" multipleFieldFilters="0" chartFormat="3">
  <location ref="AF8:AI9" firstHeaderRow="0" firstDataRow="1" firstDataCol="1"/>
  <pivotFields count="10">
    <pivotField compact="0" numFmtId="164" outline="0" multipleItemSelectionAllowed="1" showAll="0">
      <items count="2">
        <item x="0"/>
        <item t="default"/>
      </items>
    </pivotField>
    <pivotField compact="0" outline="0" showAll="0"/>
    <pivotField compact="0" outline="0" showAll="0"/>
    <pivotField dataField="1" compact="0" outline="0" showAll="0"/>
    <pivotField compact="0" outline="0" showAll="0"/>
    <pivotField compact="0" numFmtId="4" outline="0" showAll="0"/>
    <pivotField compact="0" outline="0" showAll="0"/>
    <pivotField compact="0" outline="0" showAll="0"/>
    <pivotField compact="0" outline="0" showAll="0"/>
    <pivotField axis="axisRow" compact="0" outline="0" showAll="0">
      <items count="2">
        <item x="0"/>
        <item t="default"/>
      </items>
    </pivotField>
  </pivotFields>
  <rowFields count="1">
    <field x="9"/>
  </rowFields>
  <rowItems count="1">
    <i>
      <x/>
    </i>
  </rowItems>
  <colFields count="1">
    <field x="-2"/>
  </colFields>
  <colItems count="3">
    <i>
      <x/>
    </i>
    <i i="1">
      <x v="1"/>
    </i>
    <i i="2">
      <x v="2"/>
    </i>
  </colItems>
  <dataFields count="3">
    <dataField name="Expenses " fld="3" baseField="0" baseItem="0" numFmtId="3"/>
    <dataField name="Diff MoM" fld="3" showDataAs="difference" baseField="9" baseItem="1048828" numFmtId="3"/>
    <dataField name="Diff MoM %" fld="3" showDataAs="percentDiff" baseField="9" baseItem="1048828" numFmtId="165"/>
  </dataFields>
  <formats count="9">
    <format dxfId="103">
      <pivotArea type="all" dataOnly="0" outline="0" fieldPosition="0"/>
    </format>
    <format dxfId="102">
      <pivotArea outline="0" collapsedLevelsAreSubtotals="1" fieldPosition="0"/>
    </format>
    <format dxfId="101">
      <pivotArea field="0" type="button" dataOnly="0" labelOnly="1" outline="0"/>
    </format>
    <format dxfId="100">
      <pivotArea dataOnly="0" labelOnly="1" grandRow="1" outline="0" fieldPosition="0"/>
    </format>
    <format dxfId="99">
      <pivotArea dataOnly="0" labelOnly="1" outline="0" axis="axisValues" fieldPosition="0"/>
    </format>
    <format dxfId="98">
      <pivotArea outline="0" fieldPosition="0">
        <references count="1">
          <reference field="4294967294" count="1">
            <x v="1"/>
          </reference>
        </references>
      </pivotArea>
    </format>
    <format dxfId="97">
      <pivotArea outline="0" fieldPosition="0">
        <references count="1">
          <reference field="4294967294" count="1">
            <x v="0"/>
          </reference>
        </references>
      </pivotArea>
    </format>
    <format dxfId="96">
      <pivotArea outline="0" fieldPosition="0">
        <references count="1">
          <reference field="4294967294" count="1">
            <x v="2"/>
          </reference>
        </references>
      </pivotArea>
    </format>
    <format dxfId="95">
      <pivotArea dataOnly="0" labelOnly="1" outline="0" fieldPosition="0">
        <references count="1">
          <reference field="4294967294" count="3">
            <x v="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onth" xr10:uid="{0208EE89-2C83-428C-AF98-A845A5297019}" sourceName="Month">
  <pivotTables>
    <pivotTable tabId="3" name="PT_Income_Expenses"/>
    <pivotTable tabId="3" name="PT_Expenses"/>
    <pivotTable tabId="3" name="PT_Income"/>
    <pivotTable tabId="3" name="PT_Exepenses_byCategory"/>
    <pivotTable tabId="3" name="PT_Balance"/>
  </pivotTables>
  <data>
    <tabular pivotCacheId="546262159">
      <items count="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3A0D4E22-44BF-40E6-999C-6F0B65F5B1D5}" sourceName="Category">
  <pivotTables>
    <pivotTable tabId="3" name="PT_Exepenses_byCategory"/>
  </pivotTables>
  <data>
    <tabular pivotCacheId="546262159">
      <items count="2">
        <i x="1" s="1"/>
        <i x="0" s="1"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Month" xr10:uid="{11C412C0-D819-4ADB-9651-26C05F7B7567}" cache="Slicer_Month" caption="Month" columnCount="2" style="DarkModeSlicer" rowHeight="241300"/>
  <slicer name="Category" xr10:uid="{89CAD7E2-7ED0-4B5D-9F0D-4BD1830941F8}" cache="Slicer_Category" caption="Category" columnCount="3" showCaption="0" style="DarkModeSlicer-SubMenu"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5F5E703-1FC6-4BCA-B313-6024196A57FF}" name="Transaction" displayName="Transaction" ref="A11:J13" totalsRowShown="0" headerRowDxfId="28" dataDxfId="27">
  <autoFilter ref="A11:J13" xr:uid="{DD88C456-BC18-42A1-A7CD-6CEC7E0D714A}"/>
  <tableColumns count="10">
    <tableColumn id="1" xr3:uid="{2F93FB82-D656-434D-AD64-86F173A779C1}" name="Date" dataDxfId="26"/>
    <tableColumn id="6" xr3:uid="{D0F97487-DFC3-4B66-9CEA-CBBF9BEDD2D2}" name="Item" dataDxfId="25"/>
    <tableColumn id="2" xr3:uid="{937185C8-CEC9-4D72-B9B2-7A30578E75A4}" name="Description" dataDxfId="24"/>
    <tableColumn id="5" xr3:uid="{DCF6EC6F-58DB-4EBE-8282-D37CAEFE21F4}" name="Money Out (Expenses)" dataDxfId="23"/>
    <tableColumn id="4" xr3:uid="{087F039B-B1BA-4CD8-8A84-2E877EFE895D}" name="Money In (Income)" dataDxfId="22"/>
    <tableColumn id="3" xr3:uid="{CA3087FD-5A79-40DD-8DF8-D53DB3CC0CC8}" name="Amount" dataDxfId="21" dataCellStyle="40% - Accent1">
      <calculatedColumnFormula>Transaction[[#This Row],[Money In (Income)]]-Transaction[[#This Row],[Money Out (Expenses)]]</calculatedColumnFormula>
    </tableColumn>
    <tableColumn id="7" xr3:uid="{0CC199F3-64CA-4D51-ABC9-DB3AF491CFAB}" name="Subcategory" dataDxfId="20" dataCellStyle="40% - Accent1">
      <calculatedColumnFormula>IFERROR(INDEX(Category[Subcategory],MATCH(Transaction[[#This Row],[Item]],Category[Item],0)),"")</calculatedColumnFormula>
    </tableColumn>
    <tableColumn id="9" xr3:uid="{0F7AD113-10F7-4E6C-9E0D-E7EFB4F17FBC}" name="Category" dataDxfId="19" dataCellStyle="40% - Accent1">
      <calculatedColumnFormula>IFERROR(INDEX(Category[Category],MATCH(Transaction[[#This Row],[Item]],Category[Item],0)),"")</calculatedColumnFormula>
    </tableColumn>
    <tableColumn id="8" xr3:uid="{6BC4E674-A0AE-4540-8F58-5CC73809A46E}" name=" Type" dataDxfId="18" dataCellStyle="40% - Accent1">
      <calculatedColumnFormula>IFERROR(INDEX(Category[Category Type],MATCH(Transaction[[#This Row],[Item]],Category[Item],0)),"")</calculatedColumnFormula>
    </tableColumn>
    <tableColumn id="10" xr3:uid="{4AB4E85E-E56B-49D3-B7B2-5EAFACD587B8}" name="Month" dataDxfId="17" dataCellStyle="40% - Accent1">
      <calculatedColumnFormula>IF(Transaction[[#This Row],[Date]]="","",TEXT(Transaction[[#This Row],[Date]],"MMM"))</calculatedColumnFormula>
    </tableColumn>
  </tableColumns>
  <tableStyleInfo name="TableStyleMedium1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55C7B9-F688-41BA-8A34-8D4BDD356AA5}" name="Category" displayName="Category" ref="B6:E49" totalsRowShown="0" headerRowDxfId="15" dataDxfId="14">
  <autoFilter ref="B6:E49" xr:uid="{92A20BDC-AFD6-4F80-BCA0-F6090F47C036}"/>
  <tableColumns count="4">
    <tableColumn id="3" xr3:uid="{3FA94E9A-0018-47BD-8FF2-20CA4F57E5B9}" name="Item" dataDxfId="13"/>
    <tableColumn id="2" xr3:uid="{325922CB-C0CD-482A-9E99-FD1F426F4ADA}" name="Subcategory" dataDxfId="12"/>
    <tableColumn id="1" xr3:uid="{D36EF325-7D49-4BB5-868B-E6C1422A086E}" name="Category" dataDxfId="11"/>
    <tableColumn id="4" xr3:uid="{E81FC07B-78C4-41D4-91DE-6B3C1B774760}" name="Category Type" dataDxfId="10"/>
  </tableColumns>
  <tableStyleInfo name="TableStyleLight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CF5532E-46BA-48F1-8F52-8118C569981E}" name="MetaCategoryType" displayName="MetaCategoryType" ref="B104:B106" totalsRowShown="0" headerRowDxfId="7" dataDxfId="5" headerRowBorderDxfId="6" tableBorderDxfId="4">
  <autoFilter ref="B104:B106" xr:uid="{9BF789D8-0F26-4396-B1D4-112D2A359057}"/>
  <tableColumns count="1">
    <tableColumn id="1" xr3:uid="{067FCD32-C34A-4CF2-BB0F-97A367CEBD0F}" name="Category Type" dataDxfId="3"/>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383A5F1-4527-4B6A-B090-935F9BDD3BBF}" name="tblCategory" displayName="tblCategory" ref="B108:B112" totalsRowShown="0" headerRowDxfId="2" dataDxfId="1">
  <autoFilter ref="B108:B112" xr:uid="{C383A5F1-4527-4B6A-B090-935F9BDD3BBF}"/>
  <tableColumns count="1">
    <tableColumn id="1" xr3:uid="{041DFE7B-EF13-4029-9373-A4CDA7ED0170}" name="Category"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07/relationships/slicer" Target="../slicers/slicer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pivotTable" Target="../pivotTables/pivotTable8.xml"/><Relationship Id="rId3" Type="http://schemas.openxmlformats.org/officeDocument/2006/relationships/pivotTable" Target="../pivotTables/pivotTable3.xml"/><Relationship Id="rId7" Type="http://schemas.openxmlformats.org/officeDocument/2006/relationships/pivotTable" Target="../pivotTables/pivotTable7.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10" Type="http://schemas.openxmlformats.org/officeDocument/2006/relationships/printerSettings" Target="../printerSettings/printerSettings2.bin"/><Relationship Id="rId4" Type="http://schemas.openxmlformats.org/officeDocument/2006/relationships/pivotTable" Target="../pivotTables/pivotTable4.xml"/><Relationship Id="rId9" Type="http://schemas.openxmlformats.org/officeDocument/2006/relationships/pivotTable" Target="../pivotTables/pivotTable9.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uccess.com/4-powerful-habits-that-will-change-your-life/" TargetMode="External"/></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0CFE1-EFBA-4655-A621-3A6A42E7D7D3}">
  <sheetPr codeName="Sheet1">
    <tabColor rgb="FF0070C0"/>
    <pageSetUpPr fitToPage="1"/>
  </sheetPr>
  <dimension ref="A1:AA46"/>
  <sheetViews>
    <sheetView showGridLines="0" showRowColHeaders="0" tabSelected="1" zoomScaleNormal="100" workbookViewId="0">
      <selection activeCell="C46" sqref="C46"/>
    </sheetView>
  </sheetViews>
  <sheetFormatPr defaultColWidth="0" defaultRowHeight="15" zeroHeight="1" x14ac:dyDescent="0.25"/>
  <cols>
    <col min="1" max="26" width="9.140625" customWidth="1"/>
    <col min="27" max="27" width="1.5703125" customWidth="1"/>
    <col min="28" max="16384" width="9.140625" hidden="1"/>
  </cols>
  <sheetData>
    <row r="1" spans="1:27" x14ac:dyDescent="0.25">
      <c r="A1" s="1"/>
      <c r="B1" s="1"/>
      <c r="C1" s="1"/>
      <c r="D1" s="1"/>
      <c r="E1" s="1"/>
      <c r="F1" s="1"/>
      <c r="G1" s="1"/>
      <c r="H1" s="1"/>
      <c r="I1" s="1"/>
      <c r="J1" s="1"/>
      <c r="K1" s="1"/>
      <c r="L1" s="1"/>
      <c r="M1" s="1"/>
      <c r="N1" s="1"/>
      <c r="O1" s="1"/>
      <c r="P1" s="1"/>
      <c r="Q1" s="1"/>
      <c r="R1" s="1"/>
      <c r="S1" s="1"/>
      <c r="T1" s="1"/>
      <c r="U1" s="1"/>
      <c r="V1" s="1"/>
      <c r="W1" s="1"/>
      <c r="X1" s="1"/>
      <c r="Y1" s="1"/>
      <c r="Z1" s="1"/>
      <c r="AA1" s="1"/>
    </row>
    <row r="2" spans="1:27" x14ac:dyDescent="0.25">
      <c r="A2" s="1"/>
      <c r="B2" s="1"/>
      <c r="C2" s="1"/>
      <c r="D2" s="1"/>
      <c r="E2" s="1"/>
      <c r="F2" s="1"/>
      <c r="G2" s="1"/>
      <c r="H2" s="1"/>
      <c r="I2" s="1"/>
      <c r="J2" s="1"/>
      <c r="K2" s="1"/>
      <c r="L2" s="1"/>
      <c r="M2" s="1"/>
      <c r="N2" s="1"/>
      <c r="O2" s="1"/>
      <c r="P2" s="1"/>
      <c r="Q2" s="1"/>
      <c r="R2" s="1"/>
      <c r="S2" s="1"/>
      <c r="T2" s="1"/>
      <c r="U2" s="1"/>
      <c r="V2" s="1"/>
      <c r="W2" s="1"/>
      <c r="X2" s="1"/>
      <c r="Y2" s="1"/>
      <c r="Z2" s="1"/>
      <c r="AA2" s="1"/>
    </row>
    <row r="3" spans="1:27" x14ac:dyDescent="0.25">
      <c r="A3" s="1"/>
      <c r="B3" s="1"/>
      <c r="C3" s="1"/>
      <c r="D3" s="1"/>
      <c r="E3" s="1"/>
      <c r="F3" s="1"/>
      <c r="G3" s="1"/>
      <c r="H3" s="1"/>
      <c r="I3" s="1"/>
      <c r="J3" s="1"/>
      <c r="K3" s="1"/>
      <c r="L3" s="1"/>
      <c r="M3" s="1"/>
      <c r="N3" s="1"/>
      <c r="O3" s="1"/>
      <c r="P3" s="1"/>
      <c r="Q3" s="1"/>
      <c r="R3" s="1"/>
      <c r="S3" s="1"/>
      <c r="T3" s="1"/>
      <c r="U3" s="1"/>
      <c r="V3" s="1"/>
      <c r="W3" s="1"/>
      <c r="X3" s="1"/>
      <c r="Y3" s="1"/>
      <c r="Z3" s="1"/>
      <c r="AA3" s="1"/>
    </row>
    <row r="4" spans="1:27" x14ac:dyDescent="0.25">
      <c r="A4" s="1"/>
      <c r="B4" s="1"/>
      <c r="C4" s="1"/>
      <c r="D4" s="1"/>
      <c r="E4" s="1"/>
      <c r="F4" s="1"/>
      <c r="G4" s="1"/>
      <c r="H4" s="1"/>
      <c r="I4" s="1"/>
      <c r="J4" s="1"/>
      <c r="K4" s="1"/>
      <c r="L4" s="1"/>
      <c r="M4" s="1"/>
      <c r="N4" s="1"/>
      <c r="O4" s="1"/>
      <c r="P4" s="1"/>
      <c r="Q4" s="1"/>
      <c r="R4" s="1"/>
      <c r="S4" s="1"/>
      <c r="T4" s="1"/>
      <c r="U4" s="1"/>
      <c r="V4" s="1"/>
      <c r="W4" s="1"/>
      <c r="X4" s="1"/>
      <c r="Y4" s="1"/>
      <c r="Z4" s="1"/>
      <c r="AA4" s="1"/>
    </row>
    <row r="5" spans="1:27" x14ac:dyDescent="0.25">
      <c r="A5" s="1"/>
      <c r="B5" s="1"/>
      <c r="C5" s="1"/>
      <c r="D5" s="1"/>
      <c r="E5" s="1"/>
      <c r="F5" s="1"/>
      <c r="G5" s="1"/>
      <c r="H5" s="1"/>
      <c r="I5" s="1"/>
      <c r="J5" s="1"/>
      <c r="K5" s="1"/>
      <c r="L5" s="1"/>
      <c r="M5" s="1"/>
      <c r="N5" s="1"/>
      <c r="O5" s="1"/>
      <c r="P5" s="1"/>
      <c r="Q5" s="1"/>
      <c r="R5" s="1"/>
      <c r="S5" s="1"/>
      <c r="T5" s="1"/>
      <c r="U5" s="1"/>
      <c r="V5" s="1"/>
      <c r="W5" s="1"/>
      <c r="X5" s="1"/>
      <c r="Y5" s="1"/>
      <c r="Z5" s="1"/>
      <c r="AA5" s="1"/>
    </row>
    <row r="6" spans="1:27" x14ac:dyDescent="0.25">
      <c r="A6" s="1"/>
      <c r="B6" s="1"/>
      <c r="C6" s="1"/>
      <c r="D6" s="1"/>
      <c r="E6" s="1"/>
      <c r="F6" s="1"/>
      <c r="G6" s="1"/>
      <c r="H6" s="1"/>
      <c r="I6" s="1"/>
      <c r="J6" s="1"/>
      <c r="K6" s="1"/>
      <c r="L6" s="1"/>
      <c r="M6" s="1"/>
      <c r="N6" s="1"/>
      <c r="O6" s="1"/>
      <c r="P6" s="1"/>
      <c r="Q6" s="1"/>
      <c r="R6" s="1"/>
      <c r="S6" s="1"/>
      <c r="T6" s="1"/>
      <c r="U6" s="1"/>
      <c r="V6" s="1"/>
      <c r="W6" s="1"/>
      <c r="X6" s="1"/>
      <c r="Y6" s="1"/>
      <c r="Z6" s="1"/>
      <c r="AA6" s="1"/>
    </row>
    <row r="7" spans="1:27" x14ac:dyDescent="0.25">
      <c r="A7" s="1"/>
      <c r="B7" s="1"/>
      <c r="C7" s="1"/>
      <c r="D7" s="1"/>
      <c r="E7" s="1"/>
      <c r="F7" s="1"/>
      <c r="G7" s="1"/>
      <c r="H7" s="1"/>
      <c r="I7" s="1"/>
      <c r="J7" s="1"/>
      <c r="K7" s="1"/>
      <c r="L7" s="1"/>
      <c r="M7" s="1"/>
      <c r="N7" s="1"/>
      <c r="O7" s="1"/>
      <c r="P7" s="1"/>
      <c r="Q7" s="1"/>
      <c r="R7" s="1"/>
      <c r="S7" s="1"/>
      <c r="T7" s="1"/>
      <c r="U7" s="1"/>
      <c r="V7" s="1"/>
      <c r="W7" s="1"/>
      <c r="X7" s="1"/>
      <c r="Y7" s="1"/>
      <c r="Z7" s="1"/>
      <c r="AA7" s="1"/>
    </row>
    <row r="8" spans="1:27" x14ac:dyDescent="0.25">
      <c r="A8" s="1"/>
      <c r="B8" s="1"/>
      <c r="C8" s="1"/>
      <c r="D8" s="1"/>
      <c r="E8" s="1"/>
      <c r="F8" s="1"/>
      <c r="G8" s="1"/>
      <c r="H8" s="1"/>
      <c r="I8" s="1"/>
      <c r="J8" s="1"/>
      <c r="K8" s="1"/>
      <c r="L8" s="1"/>
      <c r="M8" s="1"/>
      <c r="N8" s="1"/>
      <c r="O8" s="1"/>
      <c r="P8" s="1"/>
      <c r="Q8" s="1"/>
      <c r="R8" s="1"/>
      <c r="S8" s="1"/>
      <c r="T8" s="1"/>
      <c r="U8" s="1"/>
      <c r="V8" s="1"/>
      <c r="W8" s="1"/>
      <c r="X8" s="1"/>
      <c r="Y8" s="1"/>
      <c r="Z8" s="1"/>
      <c r="AA8" s="1"/>
    </row>
    <row r="9" spans="1:27" x14ac:dyDescent="0.25">
      <c r="A9" s="1"/>
      <c r="B9" s="1"/>
      <c r="C9" s="1"/>
      <c r="D9" s="1"/>
      <c r="E9" s="1"/>
      <c r="F9" s="1"/>
      <c r="G9" s="1"/>
      <c r="H9" s="1"/>
      <c r="I9" s="1"/>
      <c r="J9" s="1"/>
      <c r="K9" s="1"/>
      <c r="L9" s="1"/>
      <c r="M9" s="1"/>
      <c r="N9" s="1"/>
      <c r="O9" s="1"/>
      <c r="P9" s="1"/>
      <c r="Q9" s="1"/>
      <c r="R9" s="1"/>
      <c r="S9" s="1"/>
      <c r="T9" s="1"/>
      <c r="U9" s="1"/>
      <c r="V9" s="1"/>
      <c r="W9" s="1"/>
      <c r="X9" s="1"/>
      <c r="Y9" s="1"/>
      <c r="Z9" s="1"/>
      <c r="AA9" s="1"/>
    </row>
    <row r="10" spans="1:27" x14ac:dyDescent="0.25">
      <c r="A10" s="1"/>
      <c r="B10" s="1"/>
      <c r="C10" s="1"/>
      <c r="D10" s="1"/>
      <c r="E10" s="1"/>
      <c r="F10" s="1"/>
      <c r="G10" s="1"/>
      <c r="H10" s="1"/>
      <c r="I10" s="1"/>
      <c r="J10" s="1"/>
      <c r="K10" s="1"/>
      <c r="L10" s="1"/>
      <c r="M10" s="1"/>
      <c r="N10" s="1"/>
      <c r="O10" s="1"/>
      <c r="P10" s="1"/>
      <c r="Q10" s="1"/>
      <c r="R10" s="1"/>
      <c r="S10" s="1"/>
      <c r="T10" s="1"/>
      <c r="U10" s="1"/>
      <c r="V10" s="1"/>
      <c r="W10" s="1"/>
      <c r="X10" s="1"/>
      <c r="Y10" s="1"/>
      <c r="Z10" s="1"/>
      <c r="AA10" s="1"/>
    </row>
    <row r="11" spans="1:27"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x14ac:dyDescent="0.25">
      <c r="A13" s="1"/>
      <c r="B13" s="1"/>
      <c r="C13" s="1"/>
      <c r="D13" s="1"/>
      <c r="E13" s="1"/>
      <c r="F13" s="1"/>
      <c r="G13" s="1"/>
      <c r="H13" s="1"/>
      <c r="I13" s="1"/>
      <c r="J13" s="1"/>
      <c r="K13" s="1"/>
      <c r="L13" s="1"/>
      <c r="M13" s="1"/>
      <c r="N13" s="1"/>
      <c r="O13" s="1"/>
      <c r="P13" s="1"/>
      <c r="Q13" s="1"/>
      <c r="R13" s="1"/>
      <c r="S13" s="1"/>
      <c r="T13" s="1"/>
      <c r="U13" s="1"/>
      <c r="V13" s="1"/>
      <c r="W13" s="1"/>
      <c r="X13" s="1"/>
      <c r="Y13" s="1"/>
      <c r="Z13" s="1"/>
      <c r="AA13" s="1"/>
    </row>
    <row r="14" spans="1:27" x14ac:dyDescent="0.25">
      <c r="A14" s="1"/>
      <c r="B14" s="1"/>
      <c r="C14" s="1"/>
      <c r="D14" s="1"/>
      <c r="E14" s="1"/>
      <c r="F14" s="1"/>
      <c r="G14" s="1"/>
      <c r="H14" s="1"/>
      <c r="I14" s="1"/>
      <c r="J14" s="1"/>
      <c r="K14" s="1"/>
      <c r="L14" s="1"/>
      <c r="M14" s="1"/>
      <c r="N14" s="1"/>
      <c r="O14" s="1"/>
      <c r="P14" s="1"/>
      <c r="Q14" s="1"/>
      <c r="R14" s="1"/>
      <c r="S14" s="1"/>
      <c r="T14" s="1"/>
      <c r="U14" s="1"/>
      <c r="V14" s="1"/>
      <c r="W14" s="1"/>
      <c r="X14" s="1"/>
      <c r="Y14" s="1"/>
      <c r="Z14" s="1"/>
      <c r="AA14" s="1"/>
    </row>
    <row r="15" spans="1:27" x14ac:dyDescent="0.25">
      <c r="A15" s="1"/>
      <c r="B15" s="1"/>
      <c r="C15" s="1"/>
      <c r="D15" s="1"/>
      <c r="E15" s="1"/>
      <c r="F15" s="1"/>
      <c r="G15" s="1"/>
      <c r="H15" s="1"/>
      <c r="I15" s="1"/>
      <c r="J15" s="1"/>
      <c r="K15" s="1"/>
      <c r="L15" s="1"/>
      <c r="M15" s="1"/>
      <c r="N15" s="1"/>
      <c r="O15" s="1"/>
      <c r="P15" s="1"/>
      <c r="Q15" s="1"/>
      <c r="R15" s="1"/>
      <c r="S15" s="1"/>
      <c r="T15" s="1"/>
      <c r="U15" s="1"/>
      <c r="V15" s="1"/>
      <c r="W15" s="1"/>
      <c r="X15" s="1"/>
      <c r="Y15" s="1"/>
      <c r="Z15" s="1"/>
      <c r="AA15" s="1"/>
    </row>
    <row r="16" spans="1:27"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x14ac:dyDescent="0.25">
      <c r="A18" s="1"/>
      <c r="B18" s="1"/>
      <c r="C18" s="1"/>
      <c r="D18" s="1"/>
      <c r="E18" s="1"/>
      <c r="F18" s="1"/>
      <c r="G18" s="1"/>
      <c r="H18" s="1"/>
      <c r="I18" s="1"/>
      <c r="J18" s="1"/>
      <c r="K18" s="1"/>
      <c r="L18" s="1"/>
      <c r="M18" s="1"/>
      <c r="N18" s="1"/>
      <c r="O18" s="1"/>
      <c r="P18" s="1"/>
      <c r="Q18" s="1"/>
      <c r="R18" s="1"/>
      <c r="S18" s="1"/>
      <c r="T18" s="1"/>
      <c r="U18" s="1"/>
      <c r="V18" s="1"/>
      <c r="W18" s="1"/>
      <c r="X18" s="1"/>
      <c r="Y18" s="1"/>
      <c r="Z18" s="1"/>
      <c r="AA18" s="1"/>
    </row>
    <row r="19" spans="1:27" x14ac:dyDescent="0.25">
      <c r="A19" s="1"/>
      <c r="B19" s="1"/>
      <c r="C19" s="1"/>
      <c r="D19" s="1"/>
      <c r="E19" s="1"/>
      <c r="F19" s="1"/>
      <c r="G19" s="1"/>
      <c r="H19" s="1"/>
      <c r="I19" s="1"/>
      <c r="J19" s="1"/>
      <c r="K19" s="1"/>
      <c r="L19" s="1"/>
      <c r="M19" s="1"/>
      <c r="N19" s="1"/>
      <c r="O19" s="1"/>
      <c r="P19" s="1"/>
      <c r="Q19" s="1"/>
      <c r="R19" s="1"/>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x14ac:dyDescent="0.25">
      <c r="A21" s="1"/>
      <c r="B21" s="1"/>
      <c r="C21" s="1"/>
      <c r="D21" s="1"/>
      <c r="E21" s="1"/>
      <c r="F21" s="1"/>
      <c r="G21" s="1"/>
      <c r="H21" s="1"/>
      <c r="I21" s="1"/>
      <c r="J21" s="1"/>
      <c r="K21" s="1"/>
      <c r="L21" s="1"/>
      <c r="M21" s="1"/>
      <c r="N21" s="1"/>
      <c r="O21" s="1"/>
      <c r="P21" s="1"/>
      <c r="Q21" s="1"/>
      <c r="R21" s="1"/>
      <c r="S21" s="1"/>
      <c r="T21" s="1"/>
      <c r="U21" s="1"/>
      <c r="V21" s="1"/>
      <c r="W21" s="1"/>
      <c r="X21" s="1"/>
      <c r="Y21" s="1"/>
      <c r="Z21" s="1"/>
      <c r="AA21" s="1"/>
    </row>
    <row r="22" spans="1:27" x14ac:dyDescent="0.25">
      <c r="A22" s="1"/>
      <c r="B22" s="1"/>
      <c r="C22" s="1"/>
      <c r="D22" s="1"/>
      <c r="E22" s="1"/>
      <c r="F22" s="1"/>
      <c r="G22" s="1"/>
      <c r="H22" s="1"/>
      <c r="I22" s="1"/>
      <c r="J22" s="1"/>
      <c r="K22" s="1"/>
      <c r="L22" s="1"/>
      <c r="M22" s="1"/>
      <c r="N22" s="1"/>
      <c r="O22" s="1"/>
      <c r="P22" s="1"/>
      <c r="Q22" s="1"/>
      <c r="R22" s="1"/>
      <c r="S22" s="1"/>
      <c r="T22" s="1"/>
      <c r="U22" s="1"/>
      <c r="V22" s="1"/>
      <c r="W22" s="1"/>
      <c r="X22" s="1"/>
      <c r="Y22" s="1"/>
      <c r="Z22" s="1"/>
      <c r="AA22" s="1"/>
    </row>
    <row r="23" spans="1:27"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row>
    <row r="24" spans="1:27"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spans="1:27"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spans="1:27"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spans="1:27"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spans="1:27"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spans="1:27"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18.75" x14ac:dyDescent="0.3">
      <c r="A31" s="1"/>
      <c r="B31" s="1"/>
      <c r="C31" s="1"/>
      <c r="D31" s="1"/>
      <c r="E31" s="1"/>
      <c r="F31" s="1"/>
      <c r="G31" s="1"/>
      <c r="H31" s="1"/>
      <c r="I31" s="1"/>
      <c r="J31" s="1"/>
      <c r="K31" s="1"/>
      <c r="L31" s="1"/>
      <c r="M31" s="1"/>
      <c r="N31" s="1"/>
      <c r="O31" s="1"/>
      <c r="P31" s="1"/>
      <c r="Q31" s="1"/>
      <c r="R31" s="1"/>
      <c r="S31" s="106"/>
      <c r="T31" s="1"/>
      <c r="U31" s="1"/>
      <c r="V31" s="1"/>
      <c r="W31" s="1"/>
      <c r="X31" s="1"/>
      <c r="Y31" s="1"/>
      <c r="Z31" s="1"/>
      <c r="AA31" s="1"/>
    </row>
    <row r="32" spans="1:27" x14ac:dyDescent="0.25">
      <c r="A32" s="1"/>
      <c r="B32" s="1"/>
      <c r="C32" s="1"/>
      <c r="D32" s="1"/>
      <c r="E32" s="1"/>
      <c r="F32" s="1"/>
      <c r="G32" s="1"/>
      <c r="H32" s="1"/>
      <c r="I32" s="1"/>
      <c r="J32" s="1"/>
      <c r="K32" s="1"/>
      <c r="L32" s="1"/>
      <c r="M32" s="1"/>
      <c r="N32" s="1"/>
      <c r="O32" s="1"/>
      <c r="P32" s="1"/>
      <c r="Q32" s="1"/>
      <c r="R32" s="1"/>
      <c r="S32" s="107"/>
      <c r="T32" s="108"/>
      <c r="U32" s="104"/>
      <c r="V32" s="2"/>
      <c r="W32" s="1"/>
      <c r="X32" s="1"/>
      <c r="Y32" s="1"/>
      <c r="Z32" s="1"/>
      <c r="AA32" s="1"/>
    </row>
    <row r="33" spans="1:27" x14ac:dyDescent="0.25">
      <c r="A33" s="1"/>
      <c r="B33" s="1"/>
      <c r="C33" s="1"/>
      <c r="D33" s="1"/>
      <c r="E33" s="1"/>
      <c r="F33" s="1"/>
      <c r="G33" s="1"/>
      <c r="H33" s="1"/>
      <c r="I33" s="1"/>
      <c r="J33" s="1"/>
      <c r="K33" s="1"/>
      <c r="L33" s="1"/>
      <c r="M33" s="1"/>
      <c r="N33" s="1"/>
      <c r="O33" s="1"/>
      <c r="P33" s="1"/>
      <c r="Q33" s="1"/>
      <c r="R33" s="1"/>
      <c r="S33" s="107"/>
      <c r="T33" s="108"/>
      <c r="U33" s="104"/>
      <c r="V33" s="2"/>
      <c r="W33" s="1"/>
      <c r="X33" s="1"/>
      <c r="Y33" s="1"/>
      <c r="Z33" s="1"/>
      <c r="AA33" s="1"/>
    </row>
    <row r="34" spans="1:27" x14ac:dyDescent="0.25">
      <c r="A34" s="1"/>
      <c r="B34" s="1"/>
      <c r="C34" s="1"/>
      <c r="D34" s="1"/>
      <c r="E34" s="1"/>
      <c r="F34" s="1"/>
      <c r="G34" s="1"/>
      <c r="H34" s="1"/>
      <c r="I34" s="1"/>
      <c r="J34" s="1"/>
      <c r="K34" s="1"/>
      <c r="L34" s="1"/>
      <c r="M34" s="1"/>
      <c r="N34" s="1"/>
      <c r="O34" s="1"/>
      <c r="P34" s="1"/>
      <c r="Q34" s="1"/>
      <c r="R34" s="1"/>
      <c r="S34" s="121"/>
      <c r="T34" s="101"/>
      <c r="U34" s="123"/>
      <c r="V34" s="2"/>
      <c r="W34" s="1"/>
      <c r="X34" s="1"/>
      <c r="Y34" s="1"/>
      <c r="Z34" s="1"/>
      <c r="AA34" s="1"/>
    </row>
    <row r="35" spans="1:27" x14ac:dyDescent="0.25">
      <c r="A35" s="1"/>
      <c r="B35" s="1"/>
      <c r="C35" s="1"/>
      <c r="D35" s="1"/>
      <c r="E35" s="1"/>
      <c r="F35" s="1"/>
      <c r="G35" s="1"/>
      <c r="H35" s="1"/>
      <c r="I35" s="1"/>
      <c r="J35" s="1"/>
      <c r="K35" s="1"/>
      <c r="L35" s="1"/>
      <c r="M35" s="1"/>
      <c r="N35" s="1"/>
      <c r="O35" s="1"/>
      <c r="P35" s="1"/>
      <c r="Q35" s="1"/>
      <c r="R35" s="1"/>
      <c r="S35" s="122"/>
      <c r="T35" s="102"/>
      <c r="U35" s="124"/>
      <c r="V35" s="2"/>
      <c r="W35" s="1"/>
      <c r="X35" s="1"/>
      <c r="Y35" s="1"/>
      <c r="Z35" s="1"/>
      <c r="AA35" s="1"/>
    </row>
    <row r="36" spans="1:27" x14ac:dyDescent="0.25">
      <c r="A36" s="1"/>
      <c r="B36" s="1"/>
      <c r="C36" s="1"/>
      <c r="D36" s="1"/>
      <c r="E36" s="1"/>
      <c r="F36" s="1"/>
      <c r="G36" s="1"/>
      <c r="H36" s="1"/>
      <c r="I36" s="1"/>
      <c r="J36" s="1"/>
      <c r="K36" s="1"/>
      <c r="L36" s="1"/>
      <c r="M36" s="1"/>
      <c r="N36" s="1"/>
      <c r="O36" s="1"/>
      <c r="P36" s="1"/>
      <c r="Q36" s="1"/>
      <c r="R36" s="1"/>
      <c r="S36" s="121"/>
      <c r="T36" s="101"/>
      <c r="U36" s="123"/>
      <c r="V36" s="100"/>
      <c r="W36" s="99"/>
      <c r="X36" s="99"/>
      <c r="Y36" s="99"/>
      <c r="Z36" s="1"/>
      <c r="AA36" s="1"/>
    </row>
    <row r="37" spans="1:27" x14ac:dyDescent="0.25">
      <c r="A37" s="1"/>
      <c r="B37" s="1"/>
      <c r="C37" s="1"/>
      <c r="D37" s="1"/>
      <c r="E37" s="1"/>
      <c r="F37" s="1"/>
      <c r="G37" s="1"/>
      <c r="H37" s="1"/>
      <c r="I37" s="1"/>
      <c r="J37" s="1"/>
      <c r="K37" s="1"/>
      <c r="L37" s="1"/>
      <c r="M37" s="1"/>
      <c r="N37" s="1"/>
      <c r="O37" s="1"/>
      <c r="P37" s="1"/>
      <c r="Q37" s="1"/>
      <c r="R37" s="1"/>
      <c r="S37" s="122"/>
      <c r="T37" s="102"/>
      <c r="U37" s="124"/>
      <c r="V37" s="2"/>
      <c r="W37" s="1"/>
      <c r="X37" s="1"/>
      <c r="Y37" s="1"/>
      <c r="Z37" s="1"/>
      <c r="AA37" s="1"/>
    </row>
    <row r="38" spans="1:27" x14ac:dyDescent="0.25">
      <c r="A38" s="1"/>
      <c r="B38" s="1"/>
      <c r="C38" s="1"/>
      <c r="D38" s="1"/>
      <c r="E38" s="1"/>
      <c r="F38" s="1"/>
      <c r="G38" s="1"/>
      <c r="H38" s="1"/>
      <c r="I38" s="1"/>
      <c r="J38" s="1"/>
      <c r="K38" s="1"/>
      <c r="L38" s="1"/>
      <c r="M38" s="1"/>
      <c r="N38" s="1"/>
      <c r="O38" s="1"/>
      <c r="P38" s="1"/>
      <c r="Q38" s="1"/>
      <c r="R38" s="1"/>
      <c r="S38" s="109"/>
      <c r="T38" s="102"/>
      <c r="U38" s="124"/>
      <c r="V38" s="100"/>
      <c r="W38" s="99"/>
      <c r="X38" s="99"/>
      <c r="Y38" s="99"/>
      <c r="Z38" s="1"/>
      <c r="AA38" s="1"/>
    </row>
    <row r="39" spans="1:27" ht="15.95" customHeight="1" x14ac:dyDescent="0.25">
      <c r="A39" s="3"/>
      <c r="B39" s="3"/>
      <c r="C39" s="3"/>
      <c r="D39" s="3"/>
      <c r="E39" s="3"/>
      <c r="F39" s="3"/>
      <c r="G39" s="3"/>
      <c r="H39" s="3"/>
      <c r="I39" s="3"/>
      <c r="J39" s="3"/>
      <c r="K39" s="3"/>
      <c r="L39" s="3"/>
      <c r="M39" s="3"/>
      <c r="N39" s="3"/>
      <c r="O39" s="3"/>
      <c r="P39" s="3"/>
      <c r="Q39" s="3"/>
      <c r="R39" s="3"/>
      <c r="S39" s="97"/>
      <c r="T39" s="97"/>
      <c r="U39" s="103"/>
      <c r="V39" s="98"/>
      <c r="W39" s="3"/>
      <c r="X39" s="3"/>
      <c r="Y39" s="3"/>
      <c r="Z39" s="3"/>
      <c r="AA39" s="3"/>
    </row>
    <row r="40" spans="1:27" ht="18.75" customHeight="1" x14ac:dyDescent="0.3">
      <c r="A40" s="106" t="s">
        <v>153</v>
      </c>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x14ac:dyDescent="0.25">
      <c r="A41" s="107" t="s">
        <v>55</v>
      </c>
      <c r="B41" s="108"/>
      <c r="C41" s="104"/>
      <c r="D41" s="1"/>
      <c r="E41" s="1"/>
      <c r="F41" s="1"/>
      <c r="G41" s="1"/>
      <c r="H41" s="1"/>
      <c r="I41" s="1"/>
      <c r="J41" s="1"/>
      <c r="K41" s="1"/>
      <c r="L41" s="1"/>
      <c r="M41" s="1"/>
      <c r="N41" s="1"/>
      <c r="O41" s="1"/>
      <c r="P41" s="1"/>
      <c r="Q41" s="1"/>
      <c r="R41" s="1"/>
      <c r="S41" s="1"/>
      <c r="T41" s="1"/>
      <c r="U41" s="1"/>
      <c r="V41" s="1"/>
      <c r="W41" s="1"/>
      <c r="X41" s="1"/>
      <c r="Y41" s="1"/>
      <c r="Z41" s="1"/>
      <c r="AA41" s="1"/>
    </row>
    <row r="42" spans="1:27" x14ac:dyDescent="0.25">
      <c r="A42" s="107" t="s">
        <v>119</v>
      </c>
      <c r="B42" s="108"/>
      <c r="C42" s="104"/>
      <c r="D42" s="1"/>
      <c r="E42" s="1"/>
      <c r="F42" s="1"/>
      <c r="G42" s="1"/>
      <c r="H42" s="1"/>
      <c r="I42" s="1"/>
      <c r="J42" s="1"/>
      <c r="K42" s="1"/>
      <c r="L42" s="1"/>
      <c r="M42" s="1"/>
      <c r="N42" s="1"/>
      <c r="O42" s="1"/>
      <c r="P42" s="1"/>
      <c r="Q42" s="1"/>
      <c r="R42" s="1"/>
      <c r="S42" s="1"/>
      <c r="T42" s="1"/>
      <c r="U42" s="1"/>
      <c r="V42" s="1"/>
      <c r="W42" s="1"/>
      <c r="X42" s="1"/>
      <c r="Y42" s="1"/>
      <c r="Z42" s="1"/>
      <c r="AA42" s="1"/>
    </row>
    <row r="43" spans="1:27" x14ac:dyDescent="0.25">
      <c r="A43" s="121" t="s">
        <v>56</v>
      </c>
      <c r="B43" s="101"/>
      <c r="C43" s="146" t="s">
        <v>156</v>
      </c>
      <c r="D43" s="1"/>
      <c r="E43" s="1"/>
      <c r="F43" s="1"/>
      <c r="G43" s="1"/>
      <c r="H43" s="1"/>
      <c r="I43" s="1"/>
      <c r="J43" s="1"/>
      <c r="K43" s="1"/>
      <c r="L43" s="1"/>
      <c r="M43" s="1"/>
      <c r="N43" s="1"/>
      <c r="O43" s="1"/>
      <c r="P43" s="1"/>
      <c r="Q43" s="1"/>
      <c r="R43" s="1"/>
      <c r="S43" s="1"/>
      <c r="T43" s="1"/>
      <c r="U43" s="1"/>
      <c r="V43" s="1"/>
      <c r="W43" s="1"/>
      <c r="X43" s="1"/>
      <c r="Y43" s="1"/>
      <c r="Z43" s="1"/>
      <c r="AA43" s="1"/>
    </row>
    <row r="44" spans="1:27" x14ac:dyDescent="0.25">
      <c r="A44" s="122" t="s">
        <v>57</v>
      </c>
      <c r="B44" s="102"/>
      <c r="C44" s="147" t="s">
        <v>71</v>
      </c>
      <c r="D44" s="1"/>
      <c r="E44" s="1"/>
      <c r="F44" s="1"/>
      <c r="G44" s="1"/>
      <c r="H44" s="1"/>
      <c r="I44" s="1"/>
      <c r="J44" s="1"/>
      <c r="K44" s="1"/>
      <c r="L44" s="1"/>
      <c r="M44" s="1"/>
      <c r="N44" s="1"/>
      <c r="O44" s="1"/>
      <c r="P44" s="1"/>
      <c r="Q44" s="1"/>
      <c r="R44" s="1"/>
      <c r="S44" s="1"/>
      <c r="T44" s="1"/>
      <c r="U44" s="1"/>
      <c r="V44" s="1"/>
      <c r="W44" s="1"/>
      <c r="X44" s="1"/>
      <c r="Y44" s="1"/>
      <c r="Z44" s="1"/>
      <c r="AA44" s="1"/>
    </row>
    <row r="45" spans="1:27" x14ac:dyDescent="0.25">
      <c r="A45" s="122" t="s">
        <v>150</v>
      </c>
      <c r="B45" s="102"/>
      <c r="C45" s="147" t="s">
        <v>154</v>
      </c>
      <c r="D45" s="1"/>
      <c r="E45" s="1"/>
      <c r="F45" s="1"/>
      <c r="G45" s="1"/>
      <c r="H45" s="1"/>
      <c r="I45" s="1"/>
      <c r="J45" s="1"/>
      <c r="K45" s="1"/>
      <c r="L45" s="1"/>
      <c r="M45" s="1"/>
      <c r="N45" s="1"/>
      <c r="O45" s="1"/>
      <c r="P45" s="1"/>
      <c r="Q45" s="1"/>
      <c r="R45" s="1"/>
      <c r="S45" s="1"/>
      <c r="T45" s="1"/>
      <c r="U45" s="1"/>
      <c r="V45" s="1"/>
      <c r="W45" s="1"/>
      <c r="X45" s="1"/>
      <c r="Y45" s="1"/>
      <c r="Z45" s="1"/>
      <c r="AA45" s="1"/>
    </row>
    <row r="46" spans="1:27" x14ac:dyDescent="0.25">
      <c r="A46" s="122" t="s">
        <v>149</v>
      </c>
      <c r="B46" s="102"/>
      <c r="C46" s="147" t="s">
        <v>155</v>
      </c>
      <c r="D46" s="1"/>
      <c r="E46" s="1"/>
      <c r="F46" s="1"/>
      <c r="G46" s="1"/>
      <c r="H46" s="1"/>
      <c r="I46" s="1"/>
      <c r="J46" s="1"/>
      <c r="K46" s="1"/>
      <c r="L46" s="1"/>
      <c r="M46" s="1"/>
      <c r="N46" s="1"/>
      <c r="O46" s="1"/>
      <c r="P46" s="1"/>
      <c r="Q46" s="1"/>
      <c r="R46" s="1"/>
      <c r="S46" s="1"/>
      <c r="T46" s="1"/>
      <c r="U46" s="1"/>
      <c r="V46" s="1"/>
      <c r="W46" s="1"/>
      <c r="X46" s="1"/>
      <c r="Y46" s="1"/>
      <c r="Z46" s="1"/>
      <c r="AA46" s="1"/>
    </row>
  </sheetData>
  <sheetProtection algorithmName="SHA-512" hashValue="9sbvlNYblqI+WBfEdgbY2ED1AFLR0hd/Sm2i97h6Yb+LOB21lqiWoyCG4DHYmhk2++vILTf3BUZcGnO0BGVCuw==" saltValue="sDYBvPSYsKqsnjWf/A9kRA==" spinCount="100000" sheet="1" objects="1" scenarios="1" selectLockedCells="1"/>
  <pageMargins left="0.7" right="0.7" top="0.75" bottom="0.75" header="0.3" footer="0.3"/>
  <pageSetup scale="5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Drop Down 8">
              <controlPr locked="0" defaultSize="0" autoLine="0" autoPict="0">
                <anchor moveWithCells="1">
                  <from>
                    <xdr:col>19</xdr:col>
                    <xdr:colOff>47625</xdr:colOff>
                    <xdr:row>5</xdr:row>
                    <xdr:rowOff>133350</xdr:rowOff>
                  </from>
                  <to>
                    <xdr:col>20</xdr:col>
                    <xdr:colOff>476250</xdr:colOff>
                    <xdr:row>6</xdr:row>
                    <xdr:rowOff>152400</xdr:rowOff>
                  </to>
                </anchor>
              </controlPr>
            </control>
          </mc:Choice>
        </mc:AlternateContent>
      </controls>
    </mc:Choice>
  </mc:AlternateContent>
  <extLst>
    <ext xmlns:x14="http://schemas.microsoft.com/office/spreadsheetml/2009/9/main" uri="{A8765BA9-456A-4dab-B4F3-ACF838C121DE}">
      <x14:slicerList>
        <x14:slicer r:id="rId5"/>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90D20-1F91-4BEE-B20A-82EFF295B968}">
  <sheetPr>
    <tabColor theme="9"/>
  </sheetPr>
  <dimension ref="B1:BC92"/>
  <sheetViews>
    <sheetView showGridLines="0" zoomScaleNormal="100" workbookViewId="0">
      <selection activeCell="B1" sqref="B1"/>
    </sheetView>
  </sheetViews>
  <sheetFormatPr defaultRowHeight="15" x14ac:dyDescent="0.25"/>
  <cols>
    <col min="1" max="1" width="5.7109375" customWidth="1"/>
    <col min="2" max="2" width="19.140625" style="7" customWidth="1"/>
    <col min="3" max="3" width="28.7109375" style="7" customWidth="1"/>
    <col min="4" max="4" width="5.7109375" style="38" customWidth="1"/>
    <col min="5" max="5" width="20.7109375" style="38" customWidth="1"/>
    <col min="6" max="6" width="18.7109375" style="38" customWidth="1"/>
    <col min="7" max="7" width="5.7109375" style="55" customWidth="1"/>
    <col min="8" max="8" width="14.28515625" style="38" customWidth="1"/>
    <col min="9" max="9" width="19" style="38" customWidth="1"/>
    <col min="10" max="10" width="5.7109375" style="38" customWidth="1"/>
    <col min="11" max="11" width="27.42578125" style="38" customWidth="1"/>
    <col min="12" max="12" width="13.85546875" style="38" customWidth="1"/>
    <col min="13" max="13" width="5.7109375" style="55" customWidth="1"/>
    <col min="14" max="14" width="23.42578125" style="38" customWidth="1"/>
    <col min="15" max="15" width="28.7109375" style="38" customWidth="1"/>
    <col min="16" max="16" width="5.7109375" style="38" customWidth="1"/>
    <col min="17" max="17" width="20.28515625" style="38" customWidth="1"/>
    <col min="18" max="18" width="18.85546875" style="38" customWidth="1"/>
    <col min="19" max="19" width="9.85546875" style="38" customWidth="1"/>
    <col min="20" max="20" width="5.7109375" style="55" customWidth="1"/>
    <col min="21" max="21" width="13.5703125" style="7" customWidth="1"/>
    <col min="22" max="22" width="14.85546875" style="7" bestFit="1" customWidth="1"/>
    <col min="23" max="23" width="5.7109375" style="55" customWidth="1"/>
    <col min="24" max="26" width="14.7109375" style="7" customWidth="1"/>
    <col min="27" max="27" width="5.7109375" style="55" customWidth="1"/>
    <col min="28" max="29" width="11.42578125" style="7" customWidth="1"/>
    <col min="30" max="30" width="14.85546875" style="7" customWidth="1"/>
    <col min="31" max="31" width="5.7109375" style="55" customWidth="1"/>
    <col min="32" max="32" width="12.28515625" style="38" customWidth="1"/>
    <col min="33" max="33" width="12.140625" style="38" customWidth="1"/>
    <col min="34" max="34" width="10.42578125" style="38" customWidth="1"/>
    <col min="35" max="35" width="12.5703125" style="38" customWidth="1"/>
    <col min="36" max="36" width="5.7109375" style="38" customWidth="1"/>
    <col min="37" max="37" width="16.85546875" style="38" customWidth="1"/>
    <col min="38" max="38" width="16.5703125" style="38" customWidth="1"/>
    <col min="39" max="41" width="11.28515625" style="38" customWidth="1"/>
    <col min="42" max="42" width="5.7109375" style="55" customWidth="1"/>
    <col min="43" max="43" width="17.28515625" style="7" customWidth="1"/>
    <col min="44" max="44" width="22" style="7" bestFit="1" customWidth="1"/>
    <col min="45" max="45" width="14" style="38" customWidth="1"/>
    <col min="46" max="46" width="5.7109375" style="38" customWidth="1"/>
    <col min="47" max="47" width="13.85546875" style="38" customWidth="1"/>
    <col min="48" max="48" width="16.28515625" style="38" customWidth="1"/>
    <col min="49" max="49" width="5.7109375" style="55" customWidth="1"/>
    <col min="50" max="50" width="27.140625" style="7" customWidth="1"/>
    <col min="51" max="52" width="9.7109375" style="8" customWidth="1"/>
    <col min="53" max="53" width="9.7109375" style="7" customWidth="1"/>
    <col min="54" max="54" width="49.140625" style="7" customWidth="1"/>
    <col min="55" max="55" width="5.7109375" style="55" customWidth="1"/>
  </cols>
  <sheetData>
    <row r="1" spans="2:55" ht="23.25" x14ac:dyDescent="0.35">
      <c r="B1" s="79" t="s">
        <v>565</v>
      </c>
    </row>
    <row r="3" spans="2:55" x14ac:dyDescent="0.25">
      <c r="B3" s="71" t="s">
        <v>557</v>
      </c>
      <c r="C3" s="72"/>
      <c r="D3" s="73"/>
      <c r="E3" s="73"/>
      <c r="F3" s="73"/>
      <c r="H3" s="71" t="s">
        <v>564</v>
      </c>
      <c r="I3" s="72"/>
      <c r="J3" s="73"/>
      <c r="K3" s="73"/>
      <c r="L3" s="73"/>
      <c r="N3" s="71" t="s">
        <v>122</v>
      </c>
      <c r="O3" s="72"/>
      <c r="P3" s="73"/>
      <c r="Q3" s="73"/>
      <c r="R3" s="73"/>
      <c r="S3" s="73"/>
      <c r="U3" s="96" t="s">
        <v>566</v>
      </c>
      <c r="V3" s="96"/>
      <c r="X3" s="71" t="s">
        <v>567</v>
      </c>
      <c r="Y3" s="72"/>
      <c r="Z3" s="73"/>
      <c r="AB3" s="71" t="s">
        <v>561</v>
      </c>
      <c r="AC3" s="72"/>
      <c r="AD3" s="73"/>
      <c r="AF3" s="96" t="s">
        <v>554</v>
      </c>
      <c r="AG3" s="96"/>
      <c r="AH3" s="140"/>
      <c r="AI3" s="140"/>
      <c r="AJ3" s="140"/>
      <c r="AK3" s="140"/>
      <c r="AL3" s="140"/>
      <c r="AM3" s="140"/>
      <c r="AN3" s="140"/>
      <c r="AO3" s="140"/>
      <c r="AQ3" s="71" t="s">
        <v>562</v>
      </c>
      <c r="AR3" s="72"/>
      <c r="AS3" s="73"/>
      <c r="AT3" s="73"/>
      <c r="AU3" s="73"/>
      <c r="AV3" s="73"/>
      <c r="AX3" s="96" t="s">
        <v>151</v>
      </c>
      <c r="AY3" s="96"/>
      <c r="AZ3" s="96"/>
      <c r="BA3" s="96"/>
      <c r="BB3" s="96"/>
    </row>
    <row r="4" spans="2:55" x14ac:dyDescent="0.25">
      <c r="AF4" s="7"/>
      <c r="AG4" s="7"/>
    </row>
    <row r="5" spans="2:55" x14ac:dyDescent="0.25">
      <c r="AF5" s="7"/>
      <c r="AG5" s="7"/>
    </row>
    <row r="6" spans="2:55" x14ac:dyDescent="0.25">
      <c r="B6" s="6" t="s">
        <v>124</v>
      </c>
      <c r="C6" s="7" t="s">
        <v>595</v>
      </c>
      <c r="E6" s="7"/>
      <c r="F6" s="7"/>
      <c r="H6" s="6" t="s">
        <v>124</v>
      </c>
      <c r="I6" s="61" t="s">
        <v>133</v>
      </c>
      <c r="K6" s="12" t="s">
        <v>5</v>
      </c>
      <c r="L6" s="46" t="s">
        <v>30</v>
      </c>
      <c r="N6" s="6" t="s">
        <v>124</v>
      </c>
      <c r="O6" s="7" t="s">
        <v>595</v>
      </c>
      <c r="X6"/>
      <c r="Y6"/>
      <c r="AF6" s="7"/>
      <c r="AG6" s="7"/>
      <c r="AK6" s="38" t="s">
        <v>166</v>
      </c>
      <c r="AL6" s="127">
        <v>1</v>
      </c>
      <c r="AQ6" s="6" t="s">
        <v>124</v>
      </c>
      <c r="AR6" s="7" t="s">
        <v>595</v>
      </c>
    </row>
    <row r="7" spans="2:55" x14ac:dyDescent="0.25">
      <c r="B7" s="22" t="s">
        <v>127</v>
      </c>
      <c r="C7" s="70"/>
      <c r="E7" s="46" t="s">
        <v>131</v>
      </c>
      <c r="F7" s="159"/>
      <c r="H7" s="7" t="s">
        <v>8</v>
      </c>
      <c r="I7" s="10">
        <v>60000</v>
      </c>
      <c r="K7" s="14" t="s">
        <v>8</v>
      </c>
      <c r="L7" s="51">
        <f>ABS(SUMIFS($I$7:$I$10,$H$7:$H$10,K7))</f>
        <v>60000</v>
      </c>
      <c r="N7" s="22" t="s">
        <v>8</v>
      </c>
      <c r="O7" s="70"/>
      <c r="Q7" s="46" t="s">
        <v>8</v>
      </c>
      <c r="R7" s="158"/>
      <c r="AF7" s="7"/>
      <c r="AG7" s="7"/>
      <c r="AK7" s="38" t="s">
        <v>164</v>
      </c>
      <c r="AL7" s="162">
        <f>AL6-1</f>
        <v>0</v>
      </c>
      <c r="AY7" s="7"/>
      <c r="AZ7" s="7"/>
    </row>
    <row r="8" spans="2:55" x14ac:dyDescent="0.25">
      <c r="B8" s="6" t="s">
        <v>3</v>
      </c>
      <c r="C8" s="61" t="s">
        <v>129</v>
      </c>
      <c r="E8" s="12" t="s">
        <v>8</v>
      </c>
      <c r="F8" s="69" t="s">
        <v>30</v>
      </c>
      <c r="H8" s="7" t="s">
        <v>6</v>
      </c>
      <c r="I8" s="10">
        <v>-5000</v>
      </c>
      <c r="K8" s="14" t="s">
        <v>6</v>
      </c>
      <c r="L8" s="51">
        <f>ABS(SUMIFS($I$7:$I$10,$H$7:$H$10,K8))</f>
        <v>5000</v>
      </c>
      <c r="N8" s="6" t="s">
        <v>3</v>
      </c>
      <c r="O8" s="61" t="s">
        <v>129</v>
      </c>
      <c r="P8" s="39"/>
      <c r="Q8" s="12" t="s">
        <v>3</v>
      </c>
      <c r="R8" s="82" t="s">
        <v>30</v>
      </c>
      <c r="U8" s="6" t="s">
        <v>65</v>
      </c>
      <c r="V8" s="7" t="s">
        <v>38</v>
      </c>
      <c r="X8" s="6" t="s">
        <v>65</v>
      </c>
      <c r="Y8" s="61" t="s">
        <v>8</v>
      </c>
      <c r="Z8" s="61" t="s">
        <v>6</v>
      </c>
      <c r="AB8" s="22" t="s">
        <v>65</v>
      </c>
      <c r="AC8" s="92" t="s">
        <v>8</v>
      </c>
      <c r="AD8" s="93" t="s">
        <v>6</v>
      </c>
      <c r="AF8" s="6" t="s">
        <v>65</v>
      </c>
      <c r="AG8" s="61" t="s">
        <v>157</v>
      </c>
      <c r="AH8" s="61" t="s">
        <v>158</v>
      </c>
      <c r="AI8" s="61" t="s">
        <v>159</v>
      </c>
      <c r="AK8" s="163" t="s">
        <v>160</v>
      </c>
      <c r="AL8" s="164" t="s">
        <v>163</v>
      </c>
      <c r="AM8" s="164" t="s">
        <v>65</v>
      </c>
      <c r="AQ8" s="6" t="s">
        <v>34</v>
      </c>
      <c r="AR8" s="7" t="s">
        <v>130</v>
      </c>
      <c r="AS8" s="61" t="s">
        <v>66</v>
      </c>
      <c r="AT8" s="61"/>
      <c r="AU8" s="112" t="s">
        <v>148</v>
      </c>
      <c r="AV8" s="114"/>
    </row>
    <row r="9" spans="2:55" x14ac:dyDescent="0.25">
      <c r="B9" s="7" t="s">
        <v>8</v>
      </c>
      <c r="C9" s="78">
        <v>60000</v>
      </c>
      <c r="E9" s="20" t="s">
        <v>8</v>
      </c>
      <c r="F9" s="49">
        <f>ABS(SUMIFS($C$9:$C$14,$B$9:$B$14,E9))</f>
        <v>60000</v>
      </c>
      <c r="H9" s="7" t="s">
        <v>31</v>
      </c>
      <c r="I9" s="10">
        <v>55000</v>
      </c>
      <c r="K9" s="17" t="s">
        <v>41</v>
      </c>
      <c r="L9" s="48">
        <f>L7-L8</f>
        <v>55000</v>
      </c>
      <c r="N9" s="7" t="s">
        <v>8</v>
      </c>
      <c r="O9" s="78">
        <v>60000</v>
      </c>
      <c r="Q9" s="14" t="s">
        <v>8</v>
      </c>
      <c r="R9" s="154">
        <f>ABS(SUMIFS($O$9:$O$14,$N$9:$N$14,Q9))</f>
        <v>60000</v>
      </c>
      <c r="U9" s="7" t="s">
        <v>42</v>
      </c>
      <c r="V9" s="10">
        <v>55000</v>
      </c>
      <c r="X9" s="7" t="s">
        <v>42</v>
      </c>
      <c r="Y9" s="10">
        <v>60000</v>
      </c>
      <c r="Z9" s="10">
        <v>5000</v>
      </c>
      <c r="AA9" s="95"/>
      <c r="AB9" s="7" t="s">
        <v>42</v>
      </c>
      <c r="AC9" s="10">
        <f>SUMIFS($Y$9:$Y$20,$X$9:$X$20,AB9)</f>
        <v>60000</v>
      </c>
      <c r="AD9" s="10">
        <f>SUMIFS($Z$9:$Z$20,$X$9:$X$20,AB9)</f>
        <v>5000</v>
      </c>
      <c r="AE9" s="110"/>
      <c r="AF9" s="7" t="s">
        <v>42</v>
      </c>
      <c r="AG9" s="10">
        <v>5000</v>
      </c>
      <c r="AH9" s="10"/>
      <c r="AI9" s="94"/>
      <c r="AJ9" s="125"/>
      <c r="AK9" s="165">
        <f ca="1">VALUE(IF($AL$7=0,TEXT(TODAY(),"m"),AL7))</f>
        <v>7</v>
      </c>
      <c r="AL9" s="166" t="s">
        <v>165</v>
      </c>
      <c r="AM9" s="166" t="str">
        <f ca="1">INDEX($AL$10:$AL$21,MATCH($AK$9,AK10:AK21,0))</f>
        <v>Jul</v>
      </c>
      <c r="AN9" s="125"/>
      <c r="AO9" s="125"/>
      <c r="AP9" s="95"/>
      <c r="AQ9" s="7" t="s">
        <v>2</v>
      </c>
      <c r="AR9" s="10">
        <v>5000</v>
      </c>
      <c r="AS9" s="94">
        <v>1</v>
      </c>
      <c r="AT9" s="94"/>
      <c r="AU9" s="113" t="s">
        <v>147</v>
      </c>
      <c r="AV9" s="115">
        <f>MAX(AR:AR)</f>
        <v>5000</v>
      </c>
      <c r="AW9" s="110"/>
      <c r="AX9" s="12" t="s">
        <v>3</v>
      </c>
      <c r="AY9" s="13" t="s">
        <v>67</v>
      </c>
      <c r="AZ9" s="13" t="s">
        <v>68</v>
      </c>
      <c r="BA9" s="13" t="s">
        <v>70</v>
      </c>
      <c r="BB9" s="46" t="s">
        <v>69</v>
      </c>
    </row>
    <row r="10" spans="2:55" x14ac:dyDescent="0.25">
      <c r="B10" s="7" t="s">
        <v>120</v>
      </c>
      <c r="C10" s="78"/>
      <c r="H10"/>
      <c r="I10"/>
      <c r="K10" s="7"/>
      <c r="L10" s="7"/>
      <c r="N10" s="7" t="s">
        <v>120</v>
      </c>
      <c r="O10" s="78"/>
      <c r="Q10" s="17" t="s">
        <v>39</v>
      </c>
      <c r="R10" s="155">
        <f>SUM(R9:R9)</f>
        <v>60000</v>
      </c>
      <c r="U10" s="7" t="s">
        <v>44</v>
      </c>
      <c r="V10" s="10"/>
      <c r="X10" s="7" t="s">
        <v>31</v>
      </c>
      <c r="Y10" s="10">
        <v>60000</v>
      </c>
      <c r="Z10" s="10">
        <v>5000</v>
      </c>
      <c r="AA10" s="95"/>
      <c r="AB10" s="7" t="s">
        <v>43</v>
      </c>
      <c r="AC10" s="10">
        <f t="shared" ref="AC10:AC20" si="0">SUMIFS($Y$9:$Y$20,$X$9:$X$20,AB10)</f>
        <v>0</v>
      </c>
      <c r="AD10" s="10">
        <f t="shared" ref="AD10:AD20" si="1">SUMIFS($Z$9:$Z$20,$X$9:$X$20,AB10)</f>
        <v>0</v>
      </c>
      <c r="AE10" s="110"/>
      <c r="AF10"/>
      <c r="AG10"/>
      <c r="AH10"/>
      <c r="AI10"/>
      <c r="AJ10" s="125"/>
      <c r="AK10" s="167">
        <v>1</v>
      </c>
      <c r="AL10" s="154" t="s">
        <v>42</v>
      </c>
      <c r="AM10" s="154" t="s">
        <v>42</v>
      </c>
      <c r="AN10" s="125"/>
      <c r="AO10" s="125"/>
      <c r="AP10" s="95"/>
      <c r="AQ10" s="7" t="s">
        <v>7</v>
      </c>
      <c r="AR10" s="10"/>
      <c r="AS10" s="94">
        <v>0</v>
      </c>
      <c r="AT10" s="94"/>
      <c r="AU10" s="14" t="s">
        <v>66</v>
      </c>
      <c r="AV10" s="116">
        <f>IFERROR(INDEX($AS:$AS,MATCH($AV$9,$AR:$AR,0)),0)</f>
        <v>1</v>
      </c>
      <c r="AW10" s="110"/>
      <c r="AX10" s="14" t="s">
        <v>120</v>
      </c>
      <c r="AY10" s="11">
        <f>INDEX(Settings!$H:$H,MATCH($AX10,Settings!$G:$G,0))</f>
        <v>0.5</v>
      </c>
      <c r="AZ10" s="11">
        <f>INDEX($S$18:$S$20,MATCH($AX10,$Q$18:$Q$20,0))</f>
        <v>8.3333333333333329E-2</v>
      </c>
      <c r="BA10" s="11">
        <f>AZ10-AY10</f>
        <v>-0.41666666666666669</v>
      </c>
      <c r="BB10" s="117" t="str">
        <f>IF($AY$15&lt;0,"You spend more than the expected or allotted amount. Time to review your expenses.","Needs: "&amp;IF(BA10&lt;0,"Your expenses in necessities hit below your budget by "&amp;TEXT(ABS(BA10),"###%")&amp;". You may add your excess money to your savings &amp; investments.",IF(BA10=0,"You did it! Keep living within your mean.","Your necessities expenses exceed against your budget by "&amp;TEXT(BA10,"###%")&amp;". You may reduce some expenses on wants then add it to your needs to improve your financial health.")))</f>
        <v>Needs: Your expenses in necessities hit below your budget by 42%. You may add your excess money to your savings &amp; investments.</v>
      </c>
      <c r="BC10" s="55" t="s">
        <v>563</v>
      </c>
    </row>
    <row r="11" spans="2:55" x14ac:dyDescent="0.25">
      <c r="B11" s="7" t="s">
        <v>31</v>
      </c>
      <c r="C11" s="78">
        <v>60000</v>
      </c>
      <c r="E11" s="46" t="s">
        <v>6</v>
      </c>
      <c r="F11" s="161"/>
      <c r="H11" s="7"/>
      <c r="I11" s="7"/>
      <c r="K11" s="7"/>
      <c r="L11" s="7"/>
      <c r="N11" s="7" t="s">
        <v>31</v>
      </c>
      <c r="O11" s="78">
        <v>60000</v>
      </c>
      <c r="U11"/>
      <c r="V11"/>
      <c r="X11"/>
      <c r="Y11"/>
      <c r="Z11"/>
      <c r="AA11" s="95"/>
      <c r="AB11" s="7" t="s">
        <v>45</v>
      </c>
      <c r="AC11" s="10">
        <f t="shared" si="0"/>
        <v>0</v>
      </c>
      <c r="AD11" s="10">
        <f t="shared" si="1"/>
        <v>0</v>
      </c>
      <c r="AE11" s="110"/>
      <c r="AF11"/>
      <c r="AG11"/>
      <c r="AH11"/>
      <c r="AI11"/>
      <c r="AJ11" s="125"/>
      <c r="AK11" s="167">
        <v>2</v>
      </c>
      <c r="AL11" s="154" t="s">
        <v>43</v>
      </c>
      <c r="AM11" s="154" t="s">
        <v>43</v>
      </c>
      <c r="AN11" s="125"/>
      <c r="AO11" s="125"/>
      <c r="AP11" s="95"/>
      <c r="AQ11"/>
      <c r="AR11"/>
      <c r="AS11"/>
      <c r="AT11" s="94"/>
      <c r="AU11" s="113" t="s">
        <v>34</v>
      </c>
      <c r="AV11" s="117" t="str">
        <f>IFERROR(INDEX($AQ:$AQ,MATCH($AV$9,$AR:$AR,0)),0)</f>
        <v>Groceries</v>
      </c>
      <c r="AW11" s="110"/>
      <c r="AX11" s="118" t="s">
        <v>152</v>
      </c>
      <c r="AY11" s="11">
        <f>INDEX(Settings!$H:$H,MATCH(Settings!$G$8,Settings!$G:$G,0))</f>
        <v>0.2</v>
      </c>
      <c r="AZ11" s="11">
        <f>INDEX($S$18:$S$20,MATCH(Settings!$G$8,$Q$18:$Q$20,0))+S21</f>
        <v>0.91666666666666663</v>
      </c>
      <c r="BA11" s="11">
        <f t="shared" ref="BA11:BA12" si="2">AZ11-AY11</f>
        <v>0.71666666666666656</v>
      </c>
      <c r="BB11" s="117" t="str">
        <f>IF($AY$15&lt;0,"","Financial Priorities: "&amp;IF(BA11&gt;=0,"Your savings is on track.","You may cut some your expenses so you can save more for your future."))</f>
        <v>Financial Priorities: Your savings is on track.</v>
      </c>
      <c r="BC11" s="55" t="s">
        <v>563</v>
      </c>
    </row>
    <row r="12" spans="2:55" x14ac:dyDescent="0.25">
      <c r="B12"/>
      <c r="C12"/>
      <c r="D12" s="39"/>
      <c r="E12" s="19" t="str">
        <f>Settings!G7</f>
        <v>Needs</v>
      </c>
      <c r="F12" s="47">
        <f>ABS(SUMIFS($C$20:$C$25,$B$20:$B$25,E12))</f>
        <v>5000</v>
      </c>
      <c r="G12" s="56"/>
      <c r="H12" s="6"/>
      <c r="I12" s="6"/>
      <c r="J12" s="39"/>
      <c r="K12" s="156" t="s">
        <v>134</v>
      </c>
      <c r="L12" s="80" t="s">
        <v>30</v>
      </c>
      <c r="M12" s="56"/>
      <c r="N12"/>
      <c r="O12"/>
      <c r="Q12" s="39"/>
      <c r="R12" s="39"/>
      <c r="S12" s="39"/>
      <c r="T12" s="56"/>
      <c r="U12"/>
      <c r="V12"/>
      <c r="W12" s="56"/>
      <c r="X12"/>
      <c r="Y12"/>
      <c r="Z12"/>
      <c r="AA12" s="95"/>
      <c r="AB12" s="7" t="s">
        <v>46</v>
      </c>
      <c r="AC12" s="10">
        <f t="shared" si="0"/>
        <v>0</v>
      </c>
      <c r="AD12" s="10">
        <f t="shared" si="1"/>
        <v>0</v>
      </c>
      <c r="AE12" s="110"/>
      <c r="AF12"/>
      <c r="AG12"/>
      <c r="AH12"/>
      <c r="AI12"/>
      <c r="AJ12" s="125"/>
      <c r="AK12" s="167">
        <v>3</v>
      </c>
      <c r="AL12" s="154" t="s">
        <v>45</v>
      </c>
      <c r="AM12" s="154" t="s">
        <v>45</v>
      </c>
      <c r="AN12" s="125"/>
      <c r="AO12" s="125"/>
      <c r="AP12" s="95"/>
      <c r="AQ12"/>
      <c r="AR12"/>
      <c r="AS12"/>
      <c r="AT12" s="94"/>
      <c r="AU12" s="113" t="str">
        <f>TEXT(AV10,"#,##0.0%") &amp; " ("&amp;TEXT(AV9,"#,##0.0,K")&amp;")"</f>
        <v>100.0% (5.0K)</v>
      </c>
      <c r="AV12" s="39"/>
      <c r="AW12" s="110"/>
      <c r="AX12" s="15" t="s">
        <v>121</v>
      </c>
      <c r="AY12" s="16">
        <f>INDEX(Settings!$H:$H,MATCH($AX12,Settings!$G:$G,0))</f>
        <v>0.3</v>
      </c>
      <c r="AZ12" s="16">
        <f>INDEX($S$18:$S$20,MATCH($AX12,$Q$18:$Q$20,0))</f>
        <v>0</v>
      </c>
      <c r="BA12" s="11">
        <f t="shared" si="2"/>
        <v>-0.3</v>
      </c>
      <c r="BB12" s="117" t="str">
        <f>IF($AY$15&lt;0,"","Wants: "&amp;IF(BA12&gt;0,"You spend more on your lifestyle choice. You should better cut some of your discretionary expenses","On track"))</f>
        <v>Wants: On track</v>
      </c>
      <c r="BC12" s="55" t="s">
        <v>563</v>
      </c>
    </row>
    <row r="13" spans="2:55" x14ac:dyDescent="0.25">
      <c r="B13"/>
      <c r="C13"/>
      <c r="E13" s="19" t="str">
        <f>Settings!G8</f>
        <v>Financial Priorities</v>
      </c>
      <c r="F13" s="47">
        <f t="shared" ref="F13:F14" si="3">ABS(SUMIFS($C$20:$C$25,$B$20:$B$25,E13))</f>
        <v>0</v>
      </c>
      <c r="H13" s="7"/>
      <c r="I13" s="7"/>
      <c r="K13" s="14" t="s">
        <v>40</v>
      </c>
      <c r="L13" s="81">
        <f>IFERROR(IF(L8/L7&gt;1,1,L8/L7),0)</f>
        <v>8.3333333333333329E-2</v>
      </c>
      <c r="N13"/>
      <c r="O13"/>
      <c r="U13"/>
      <c r="V13"/>
      <c r="X13"/>
      <c r="Y13"/>
      <c r="Z13"/>
      <c r="AA13" s="95"/>
      <c r="AB13" s="7" t="s">
        <v>47</v>
      </c>
      <c r="AC13" s="10">
        <f t="shared" si="0"/>
        <v>0</v>
      </c>
      <c r="AD13" s="10">
        <f t="shared" si="1"/>
        <v>0</v>
      </c>
      <c r="AE13" s="110"/>
      <c r="AF13"/>
      <c r="AG13"/>
      <c r="AH13"/>
      <c r="AI13"/>
      <c r="AJ13" s="125"/>
      <c r="AK13" s="167">
        <v>4</v>
      </c>
      <c r="AL13" s="154" t="s">
        <v>46</v>
      </c>
      <c r="AM13" s="154" t="s">
        <v>46</v>
      </c>
      <c r="AN13" s="125"/>
      <c r="AO13" s="125"/>
      <c r="AP13" s="95"/>
      <c r="AQ13"/>
      <c r="AR13"/>
      <c r="AS13"/>
      <c r="AT13" s="94"/>
      <c r="AW13" s="110"/>
      <c r="AX13" s="17" t="s">
        <v>39</v>
      </c>
      <c r="AY13" s="18">
        <f>SUM(AY10:AY12)</f>
        <v>1</v>
      </c>
      <c r="AZ13" s="18">
        <f>SUM(AZ10:AZ12)</f>
        <v>1</v>
      </c>
      <c r="BA13" s="18">
        <f t="shared" ref="BA13" si="4">AZ13/AY13</f>
        <v>1</v>
      </c>
      <c r="BB13" s="168" t="str">
        <f>BB11&amp;CHAR(10)&amp;CHAR(10)&amp;BB12</f>
        <v>Financial Priorities: Your savings is on track.
Wants: On track</v>
      </c>
      <c r="BC13" s="55" t="s">
        <v>563</v>
      </c>
    </row>
    <row r="14" spans="2:55" x14ac:dyDescent="0.25">
      <c r="B14"/>
      <c r="C14"/>
      <c r="E14" s="19" t="str">
        <f>Settings!G9</f>
        <v>Wants</v>
      </c>
      <c r="F14" s="47">
        <f t="shared" si="3"/>
        <v>0</v>
      </c>
      <c r="H14" s="7"/>
      <c r="I14" s="7"/>
      <c r="K14" s="14" t="s">
        <v>41</v>
      </c>
      <c r="L14" s="81">
        <f>IF(AND(L7=0,L8=0),0,1-L13)</f>
        <v>0.91666666666666663</v>
      </c>
      <c r="N14"/>
      <c r="O14"/>
      <c r="U14"/>
      <c r="V14"/>
      <c r="X14"/>
      <c r="Y14"/>
      <c r="Z14"/>
      <c r="AA14" s="95"/>
      <c r="AB14" s="7" t="s">
        <v>48</v>
      </c>
      <c r="AC14" s="10">
        <f t="shared" si="0"/>
        <v>0</v>
      </c>
      <c r="AD14" s="10">
        <f t="shared" si="1"/>
        <v>0</v>
      </c>
      <c r="AE14" s="110"/>
      <c r="AF14"/>
      <c r="AG14"/>
      <c r="AH14"/>
      <c r="AI14"/>
      <c r="AJ14" s="125"/>
      <c r="AK14" s="167">
        <v>5</v>
      </c>
      <c r="AL14" s="154" t="s">
        <v>47</v>
      </c>
      <c r="AM14" s="154" t="s">
        <v>47</v>
      </c>
      <c r="AN14" s="125"/>
      <c r="AO14" s="125"/>
      <c r="AP14" s="95"/>
      <c r="AQ14"/>
      <c r="AR14"/>
      <c r="AS14"/>
      <c r="AT14" s="94"/>
      <c r="AU14" s="94"/>
      <c r="AW14" s="110"/>
    </row>
    <row r="15" spans="2:55" x14ac:dyDescent="0.25">
      <c r="E15" s="17" t="s">
        <v>126</v>
      </c>
      <c r="F15" s="48">
        <f>SUM(F12:F14)</f>
        <v>5000</v>
      </c>
      <c r="H15" s="7"/>
      <c r="I15" s="7"/>
      <c r="K15" s="157" t="s">
        <v>140</v>
      </c>
      <c r="L15" s="91">
        <f>IFERROR(L8/L7,0)</f>
        <v>8.3333333333333329E-2</v>
      </c>
      <c r="U15"/>
      <c r="V15"/>
      <c r="X15"/>
      <c r="Y15"/>
      <c r="Z15"/>
      <c r="AA15" s="95"/>
      <c r="AB15" s="7" t="s">
        <v>49</v>
      </c>
      <c r="AC15" s="10">
        <f t="shared" si="0"/>
        <v>0</v>
      </c>
      <c r="AD15" s="10">
        <f t="shared" si="1"/>
        <v>0</v>
      </c>
      <c r="AE15" s="110"/>
      <c r="AF15"/>
      <c r="AG15"/>
      <c r="AH15"/>
      <c r="AI15"/>
      <c r="AJ15" s="125"/>
      <c r="AK15" s="167">
        <v>6</v>
      </c>
      <c r="AL15" s="154" t="s">
        <v>48</v>
      </c>
      <c r="AM15" s="154" t="s">
        <v>48</v>
      </c>
      <c r="AN15" s="125"/>
      <c r="AO15" s="125"/>
      <c r="AP15" s="95"/>
      <c r="AQ15"/>
      <c r="AR15"/>
      <c r="AS15"/>
      <c r="AT15" s="94"/>
      <c r="AU15" s="94"/>
      <c r="AW15" s="110"/>
      <c r="AX15" s="7" t="s">
        <v>41</v>
      </c>
      <c r="AY15" s="120">
        <f>R21</f>
        <v>55000</v>
      </c>
    </row>
    <row r="16" spans="2:55" x14ac:dyDescent="0.25">
      <c r="H16" s="7"/>
      <c r="I16" s="7"/>
      <c r="Q16" s="46" t="s">
        <v>6</v>
      </c>
      <c r="R16" s="159"/>
      <c r="S16" s="160"/>
      <c r="U16"/>
      <c r="V16"/>
      <c r="X16"/>
      <c r="Y16"/>
      <c r="Z16"/>
      <c r="AA16" s="95"/>
      <c r="AB16" s="6" t="s">
        <v>50</v>
      </c>
      <c r="AC16" s="10">
        <f t="shared" si="0"/>
        <v>0</v>
      </c>
      <c r="AD16" s="10">
        <f t="shared" si="1"/>
        <v>0</v>
      </c>
      <c r="AE16" s="110"/>
      <c r="AF16"/>
      <c r="AG16"/>
      <c r="AH16"/>
      <c r="AI16"/>
      <c r="AJ16" s="125"/>
      <c r="AK16" s="167">
        <v>7</v>
      </c>
      <c r="AL16" s="154" t="s">
        <v>49</v>
      </c>
      <c r="AM16" s="154" t="s">
        <v>49</v>
      </c>
      <c r="AN16" s="125"/>
      <c r="AO16" s="125"/>
      <c r="AP16" s="95"/>
      <c r="AQ16"/>
      <c r="AR16"/>
      <c r="AS16"/>
      <c r="AT16" s="94"/>
      <c r="AU16" s="94"/>
      <c r="AW16" s="110"/>
    </row>
    <row r="17" spans="2:52" x14ac:dyDescent="0.25">
      <c r="B17" s="6" t="s">
        <v>124</v>
      </c>
      <c r="C17" s="7" t="s">
        <v>595</v>
      </c>
      <c r="E17" s="46" t="s">
        <v>41</v>
      </c>
      <c r="F17" s="161"/>
      <c r="H17" s="7"/>
      <c r="I17" s="7"/>
      <c r="N17" s="6" t="s">
        <v>124</v>
      </c>
      <c r="O17" s="7" t="s">
        <v>595</v>
      </c>
      <c r="P17" s="39"/>
      <c r="Q17" s="13" t="s">
        <v>3</v>
      </c>
      <c r="R17" s="82" t="s">
        <v>30</v>
      </c>
      <c r="S17" s="83" t="s">
        <v>66</v>
      </c>
      <c r="U17"/>
      <c r="V17"/>
      <c r="X17"/>
      <c r="Y17"/>
      <c r="Z17"/>
      <c r="AA17" s="95"/>
      <c r="AB17" s="7" t="s">
        <v>51</v>
      </c>
      <c r="AC17" s="10">
        <f t="shared" si="0"/>
        <v>0</v>
      </c>
      <c r="AD17" s="10">
        <f t="shared" si="1"/>
        <v>0</v>
      </c>
      <c r="AE17" s="110"/>
      <c r="AF17"/>
      <c r="AG17"/>
      <c r="AH17"/>
      <c r="AI17"/>
      <c r="AJ17" s="125"/>
      <c r="AK17" s="167">
        <v>8</v>
      </c>
      <c r="AL17" s="154" t="s">
        <v>50</v>
      </c>
      <c r="AM17" s="154" t="s">
        <v>50</v>
      </c>
      <c r="AN17" s="125"/>
      <c r="AO17" s="125"/>
      <c r="AP17" s="95"/>
      <c r="AQ17"/>
      <c r="AR17"/>
      <c r="AS17"/>
      <c r="AT17" s="94"/>
      <c r="AU17" s="94"/>
      <c r="AW17" s="110"/>
    </row>
    <row r="18" spans="2:52" x14ac:dyDescent="0.25">
      <c r="B18" s="22" t="s">
        <v>126</v>
      </c>
      <c r="C18" s="77"/>
      <c r="E18" s="21" t="s">
        <v>41</v>
      </c>
      <c r="F18" s="50">
        <f>F9-F15</f>
        <v>55000</v>
      </c>
      <c r="H18" s="7"/>
      <c r="I18" s="7"/>
      <c r="N18" s="22" t="s">
        <v>558</v>
      </c>
      <c r="O18" s="70"/>
      <c r="Q18" s="14" t="str">
        <f>Settings!G7</f>
        <v>Needs</v>
      </c>
      <c r="R18" s="84">
        <f>ABS(SUMIFS($O$20:$O$25,$N$20:$N$25,Q18))</f>
        <v>5000</v>
      </c>
      <c r="S18" s="85">
        <f>IFERROR(R18/$R$10,0)</f>
        <v>8.3333333333333329E-2</v>
      </c>
      <c r="U18"/>
      <c r="V18"/>
      <c r="X18"/>
      <c r="Y18"/>
      <c r="Z18"/>
      <c r="AA18" s="95"/>
      <c r="AB18" s="7" t="s">
        <v>52</v>
      </c>
      <c r="AC18" s="10">
        <f t="shared" si="0"/>
        <v>0</v>
      </c>
      <c r="AD18" s="10">
        <f t="shared" si="1"/>
        <v>0</v>
      </c>
      <c r="AE18" s="110"/>
      <c r="AF18"/>
      <c r="AG18"/>
      <c r="AH18"/>
      <c r="AI18"/>
      <c r="AJ18" s="125"/>
      <c r="AK18" s="167">
        <v>9</v>
      </c>
      <c r="AL18" s="154" t="s">
        <v>51</v>
      </c>
      <c r="AM18" s="154" t="s">
        <v>51</v>
      </c>
      <c r="AN18" s="125"/>
      <c r="AO18" s="125"/>
      <c r="AP18" s="95"/>
      <c r="AQ18"/>
      <c r="AR18"/>
      <c r="AS18"/>
      <c r="AT18" s="94"/>
      <c r="AU18" s="94"/>
      <c r="AW18" s="110"/>
      <c r="AZ18" s="119"/>
    </row>
    <row r="19" spans="2:52" x14ac:dyDescent="0.25">
      <c r="B19" s="6" t="s">
        <v>3</v>
      </c>
      <c r="C19" s="61" t="s">
        <v>130</v>
      </c>
      <c r="N19" s="6" t="s">
        <v>3</v>
      </c>
      <c r="O19" s="61" t="s">
        <v>130</v>
      </c>
      <c r="Q19" s="14" t="str">
        <f>Settings!G8</f>
        <v>Financial Priorities</v>
      </c>
      <c r="R19" s="84">
        <f t="shared" ref="R19:R20" si="5">ABS(SUMIFS($O$20:$O$25,$N$20:$N$25,Q19))</f>
        <v>0</v>
      </c>
      <c r="S19" s="85">
        <f>IFERROR(R19/$R$10,0)</f>
        <v>0</v>
      </c>
      <c r="U19"/>
      <c r="V19"/>
      <c r="X19"/>
      <c r="Y19"/>
      <c r="Z19"/>
      <c r="AA19" s="95"/>
      <c r="AB19" s="7" t="s">
        <v>53</v>
      </c>
      <c r="AC19" s="10">
        <f t="shared" si="0"/>
        <v>0</v>
      </c>
      <c r="AD19" s="10">
        <f t="shared" si="1"/>
        <v>0</v>
      </c>
      <c r="AE19" s="110"/>
      <c r="AF19"/>
      <c r="AG19"/>
      <c r="AH19"/>
      <c r="AI19"/>
      <c r="AJ19" s="125"/>
      <c r="AK19" s="167">
        <v>10</v>
      </c>
      <c r="AL19" s="154" t="s">
        <v>52</v>
      </c>
      <c r="AM19" s="154" t="s">
        <v>52</v>
      </c>
      <c r="AN19" s="125"/>
      <c r="AO19" s="125"/>
      <c r="AP19" s="95"/>
      <c r="AQ19"/>
      <c r="AR19"/>
      <c r="AS19"/>
      <c r="AT19" s="94"/>
      <c r="AU19" s="94"/>
      <c r="AW19" s="110"/>
    </row>
    <row r="20" spans="2:52" x14ac:dyDescent="0.25">
      <c r="B20" s="7" t="s">
        <v>8</v>
      </c>
      <c r="C20" s="78"/>
      <c r="N20" s="7" t="s">
        <v>8</v>
      </c>
      <c r="O20" s="78"/>
      <c r="Q20" s="14" t="str">
        <f>Settings!G9</f>
        <v>Wants</v>
      </c>
      <c r="R20" s="84">
        <f t="shared" si="5"/>
        <v>0</v>
      </c>
      <c r="S20" s="85">
        <f>IFERROR(R20/$R$10,0)</f>
        <v>0</v>
      </c>
      <c r="U20"/>
      <c r="V20"/>
      <c r="X20"/>
      <c r="Y20"/>
      <c r="Z20"/>
      <c r="AA20" s="95"/>
      <c r="AB20" s="7" t="s">
        <v>54</v>
      </c>
      <c r="AC20" s="10">
        <f t="shared" si="0"/>
        <v>0</v>
      </c>
      <c r="AD20" s="10">
        <f t="shared" si="1"/>
        <v>0</v>
      </c>
      <c r="AE20" s="110"/>
      <c r="AF20"/>
      <c r="AG20"/>
      <c r="AH20"/>
      <c r="AI20"/>
      <c r="AJ20" s="125"/>
      <c r="AK20" s="167">
        <v>11</v>
      </c>
      <c r="AL20" s="154" t="s">
        <v>53</v>
      </c>
      <c r="AM20" s="154" t="s">
        <v>53</v>
      </c>
      <c r="AN20" s="125"/>
      <c r="AO20" s="125"/>
      <c r="AP20" s="95"/>
      <c r="AQ20"/>
      <c r="AR20"/>
      <c r="AS20"/>
      <c r="AT20" s="94"/>
      <c r="AU20" s="94"/>
      <c r="AW20" s="110"/>
    </row>
    <row r="21" spans="2:52" x14ac:dyDescent="0.25">
      <c r="B21" s="7" t="s">
        <v>120</v>
      </c>
      <c r="C21" s="78">
        <v>5000</v>
      </c>
      <c r="N21" s="7" t="s">
        <v>120</v>
      </c>
      <c r="O21" s="78">
        <v>5000</v>
      </c>
      <c r="Q21" s="17" t="s">
        <v>41</v>
      </c>
      <c r="R21" s="86">
        <f>R10-SUM(R18:R20)</f>
        <v>55000</v>
      </c>
      <c r="S21" s="87">
        <f>IF(SUM($S$18:$S$20)=0,0,1-S18-S19-S20)</f>
        <v>0.91666666666666663</v>
      </c>
      <c r="U21"/>
      <c r="V21"/>
      <c r="X21"/>
      <c r="Y21"/>
      <c r="Z21"/>
      <c r="AA21" s="95"/>
      <c r="AE21" s="110"/>
      <c r="AF21"/>
      <c r="AG21"/>
      <c r="AH21"/>
      <c r="AI21"/>
      <c r="AJ21" s="125"/>
      <c r="AK21" s="167">
        <v>12</v>
      </c>
      <c r="AL21" s="154" t="s">
        <v>54</v>
      </c>
      <c r="AM21" s="154" t="s">
        <v>54</v>
      </c>
      <c r="AN21" s="125"/>
      <c r="AO21" s="125"/>
      <c r="AP21" s="95"/>
      <c r="AQ21"/>
      <c r="AR21"/>
      <c r="AS21"/>
      <c r="AT21" s="94"/>
      <c r="AU21" s="94"/>
      <c r="AW21" s="110"/>
    </row>
    <row r="22" spans="2:52" x14ac:dyDescent="0.25">
      <c r="B22" s="7" t="s">
        <v>31</v>
      </c>
      <c r="C22" s="78">
        <v>5000</v>
      </c>
      <c r="N22" s="7" t="s">
        <v>31</v>
      </c>
      <c r="O22" s="78">
        <v>5000</v>
      </c>
      <c r="U22"/>
      <c r="V22"/>
      <c r="X22"/>
      <c r="Y22"/>
      <c r="Z22"/>
      <c r="AE22" s="111"/>
      <c r="AF22" s="126"/>
      <c r="AG22" s="126"/>
      <c r="AH22" s="126"/>
      <c r="AI22" s="126"/>
      <c r="AJ22" s="126"/>
      <c r="AM22" s="126"/>
      <c r="AN22" s="126"/>
      <c r="AO22" s="126"/>
      <c r="AQ22"/>
      <c r="AR22"/>
      <c r="AS22"/>
      <c r="AT22" s="94"/>
      <c r="AU22" s="94"/>
      <c r="AW22" s="111"/>
    </row>
    <row r="23" spans="2:52" x14ac:dyDescent="0.25">
      <c r="B23"/>
      <c r="C23"/>
      <c r="N23"/>
      <c r="O23"/>
      <c r="U23"/>
      <c r="V23"/>
      <c r="AB23" s="22" t="s">
        <v>145</v>
      </c>
      <c r="AC23" s="23" t="s">
        <v>8</v>
      </c>
      <c r="AD23" s="23" t="s">
        <v>146</v>
      </c>
      <c r="AE23" s="111"/>
      <c r="AF23" s="126"/>
      <c r="AG23" s="126"/>
      <c r="AH23" s="126"/>
      <c r="AI23" s="126"/>
      <c r="AJ23" s="126"/>
      <c r="AQ23"/>
      <c r="AR23"/>
      <c r="AS23"/>
      <c r="AT23" s="94"/>
      <c r="AU23" s="94"/>
    </row>
    <row r="24" spans="2:52" x14ac:dyDescent="0.25">
      <c r="B24"/>
      <c r="C24"/>
      <c r="N24"/>
      <c r="O24"/>
      <c r="U24"/>
      <c r="V24"/>
      <c r="AB24" s="7" t="s">
        <v>62</v>
      </c>
      <c r="AC24" s="10">
        <f>MAX($AC$9:$AC$20)</f>
        <v>60000</v>
      </c>
      <c r="AD24" s="7" t="str">
        <f>INDEX($AB$9:$AB$20,MATCH($AC24,$AC$9:$AC$20,0))</f>
        <v>Jan</v>
      </c>
      <c r="AE24" s="111"/>
      <c r="AF24" s="126"/>
      <c r="AG24" s="126"/>
      <c r="AH24" s="126"/>
      <c r="AI24" s="126"/>
      <c r="AJ24" s="126"/>
      <c r="AQ24"/>
      <c r="AR24"/>
      <c r="AS24"/>
    </row>
    <row r="25" spans="2:52" x14ac:dyDescent="0.25">
      <c r="B25"/>
      <c r="C25"/>
      <c r="N25"/>
      <c r="O25"/>
      <c r="U25"/>
      <c r="V25"/>
      <c r="AB25" s="7" t="s">
        <v>63</v>
      </c>
      <c r="AC25" s="10">
        <f>IFERROR(AVERAGEIF($AC$9:$AC$20,"&lt;&gt;0"),"")</f>
        <v>60000</v>
      </c>
      <c r="AE25" s="111"/>
      <c r="AF25" s="126"/>
      <c r="AG25" s="126"/>
      <c r="AH25" s="126"/>
      <c r="AI25" s="126"/>
      <c r="AJ25" s="126"/>
      <c r="AM25" s="126"/>
      <c r="AN25" s="126"/>
      <c r="AO25" s="126"/>
      <c r="AQ25"/>
      <c r="AR25"/>
      <c r="AS25"/>
      <c r="AW25" s="111"/>
    </row>
    <row r="26" spans="2:52" x14ac:dyDescent="0.25">
      <c r="U26"/>
      <c r="V26"/>
      <c r="Y26" s="10"/>
      <c r="AB26" s="7" t="s">
        <v>64</v>
      </c>
      <c r="AC26" s="10">
        <f>IFERROR(SMALL($AC$9:$AC$20,COUNTIFS($AD$9:$AD$20,0)+1),"")</f>
        <v>60000</v>
      </c>
      <c r="AD26" s="7" t="str">
        <f>IFERROR(INDEX($AB$9:$AB$20,MATCH($AC26,$AC$9:$AC$20,0)),"")</f>
        <v>Jan</v>
      </c>
      <c r="AE26" s="111"/>
      <c r="AF26" s="126"/>
      <c r="AG26" s="126"/>
      <c r="AH26" s="126"/>
      <c r="AI26" s="126"/>
      <c r="AJ26" s="126"/>
      <c r="AQ26"/>
      <c r="AR26"/>
      <c r="AS26"/>
    </row>
    <row r="27" spans="2:52" x14ac:dyDescent="0.25">
      <c r="U27"/>
      <c r="V27"/>
      <c r="AD27" s="38"/>
      <c r="AE27" s="111"/>
      <c r="AF27" s="126"/>
      <c r="AG27" s="126"/>
      <c r="AH27" s="126"/>
      <c r="AI27" s="126"/>
      <c r="AJ27" s="126"/>
      <c r="AK27" s="128" t="s">
        <v>148</v>
      </c>
      <c r="AL27" s="128" t="s">
        <v>65</v>
      </c>
      <c r="AM27" s="131" t="s">
        <v>6</v>
      </c>
      <c r="AN27" s="131" t="s">
        <v>70</v>
      </c>
      <c r="AO27" s="131" t="s">
        <v>167</v>
      </c>
      <c r="AQ27"/>
      <c r="AR27"/>
      <c r="AS27"/>
      <c r="AW27" s="111"/>
    </row>
    <row r="28" spans="2:52" x14ac:dyDescent="0.25">
      <c r="S28" s="39"/>
      <c r="U28"/>
      <c r="V28"/>
      <c r="W28" s="56"/>
      <c r="AB28" s="7" t="s">
        <v>62</v>
      </c>
      <c r="AD28" s="7" t="str">
        <f>AD24&amp;" | "&amp;TEXT(AC24,"#,##0")</f>
        <v>Jan | 60,000</v>
      </c>
      <c r="AE28" s="111"/>
      <c r="AF28" s="126"/>
      <c r="AG28" s="126"/>
      <c r="AH28" s="126"/>
      <c r="AI28" s="126"/>
      <c r="AJ28" s="126"/>
      <c r="AK28" s="126" t="s">
        <v>162</v>
      </c>
      <c r="AL28" s="126" t="str">
        <f ca="1">IFERROR(INDEX($AM$10:$AM$21,MATCH($AK$9-1,$AK$10:$AK$21,0)),"")</f>
        <v>Jun</v>
      </c>
      <c r="AM28" s="126" t="str">
        <f ca="1">IFERROR(INDEX($AG$8:$AG$20,MATCH($AL28,$AF$8:$AF$20,0)),"")</f>
        <v/>
      </c>
      <c r="AN28" s="126"/>
      <c r="AO28" s="126"/>
      <c r="AQ28"/>
      <c r="AR28"/>
      <c r="AS28"/>
      <c r="AW28" s="111"/>
    </row>
    <row r="29" spans="2:52" x14ac:dyDescent="0.25">
      <c r="U29"/>
      <c r="V29"/>
      <c r="AB29" s="7" t="s">
        <v>64</v>
      </c>
      <c r="AD29" s="7" t="str">
        <f>IF(AC26="","",AD26&amp;" | "&amp;TEXT(AC26,"#,##0"))</f>
        <v>Jan | 60,000</v>
      </c>
      <c r="AE29" s="111"/>
      <c r="AF29" s="126"/>
      <c r="AG29" s="126"/>
      <c r="AH29" s="126"/>
      <c r="AI29" s="126"/>
      <c r="AJ29" s="126"/>
      <c r="AK29" s="126" t="s">
        <v>161</v>
      </c>
      <c r="AL29" s="126" t="str">
        <f ca="1">INDEX($AM$10:$AM$21,MATCH($AK$9,$AK$10:$AK$21,0))</f>
        <v>Jul</v>
      </c>
      <c r="AM29" s="129" t="str">
        <f ca="1">IFERROR(INDEX($AG$8:$AG$20,MATCH($AL29,$AF$8:$AF$20,0)),"")</f>
        <v/>
      </c>
      <c r="AN29" s="126" t="str">
        <f ca="1">IFERROR(INDEX($AH$8:$AH$20,MATCH($AL29,$AF$8:$AF$20,0)),"")</f>
        <v/>
      </c>
      <c r="AO29" s="132" t="str">
        <f ca="1">IFERROR(INDEX($AI$8:$AI$20,MATCH($AL29,$AF$8:$AF$20,0)),"")</f>
        <v/>
      </c>
      <c r="AW29" s="111"/>
    </row>
    <row r="30" spans="2:52" x14ac:dyDescent="0.25">
      <c r="U30"/>
      <c r="V30"/>
      <c r="AE30" s="111"/>
      <c r="AF30" s="126"/>
      <c r="AG30" s="126"/>
      <c r="AH30" s="126"/>
      <c r="AI30" s="126"/>
      <c r="AJ30" s="126"/>
      <c r="AK30" s="126"/>
      <c r="AL30" s="126"/>
      <c r="AM30" s="126"/>
      <c r="AN30" s="126"/>
      <c r="AO30" s="126"/>
      <c r="AW30" s="111"/>
    </row>
    <row r="31" spans="2:52" x14ac:dyDescent="0.25">
      <c r="U31"/>
      <c r="V31"/>
      <c r="AE31" s="111"/>
      <c r="AF31" s="126"/>
      <c r="AG31" s="126"/>
      <c r="AH31" s="126"/>
      <c r="AI31" s="126"/>
      <c r="AJ31" s="126"/>
      <c r="AK31" s="130" t="s">
        <v>559</v>
      </c>
      <c r="AL31" s="126" t="str">
        <f ca="1">AL29&amp; " and "&amp;AL28</f>
        <v>Jul and Jun</v>
      </c>
      <c r="AM31" s="126"/>
      <c r="AN31" s="126"/>
      <c r="AO31" s="126"/>
      <c r="AW31" s="111"/>
    </row>
    <row r="32" spans="2:52" x14ac:dyDescent="0.25">
      <c r="U32"/>
      <c r="V32"/>
      <c r="AB32" s="22" t="s">
        <v>145</v>
      </c>
      <c r="AC32" s="23" t="s">
        <v>6</v>
      </c>
      <c r="AD32" s="23" t="s">
        <v>146</v>
      </c>
      <c r="AE32" s="111"/>
      <c r="AF32" s="126"/>
      <c r="AG32" s="126"/>
      <c r="AH32" s="126"/>
      <c r="AI32" s="126"/>
      <c r="AJ32" s="126"/>
      <c r="AK32" s="38" t="s">
        <v>132</v>
      </c>
      <c r="AM32" s="126"/>
      <c r="AN32" s="126"/>
      <c r="AO32" s="126"/>
      <c r="AW32" s="111"/>
    </row>
    <row r="33" spans="17:49" x14ac:dyDescent="0.25">
      <c r="U33"/>
      <c r="V33"/>
      <c r="AB33" s="7" t="s">
        <v>143</v>
      </c>
      <c r="AC33" s="10">
        <f>MAX($AD$9:$AD$20)</f>
        <v>5000</v>
      </c>
      <c r="AD33" s="7" t="str">
        <f>INDEX($AB$9:$AB$20,MATCH($AC33,$AD$9:$AD$20,0))</f>
        <v>Jan</v>
      </c>
      <c r="AE33" s="111"/>
      <c r="AF33" s="126"/>
      <c r="AG33" s="126"/>
      <c r="AH33" s="126"/>
      <c r="AI33" s="126"/>
      <c r="AJ33" s="126"/>
      <c r="AK33" s="130" t="s">
        <v>168</v>
      </c>
      <c r="AL33" s="126" t="str">
        <f ca="1">AL29 &amp; " Total Expenses"</f>
        <v>Jul Total Expenses</v>
      </c>
      <c r="AM33" s="126"/>
      <c r="AN33" s="126"/>
      <c r="AO33" s="126"/>
      <c r="AW33" s="111"/>
    </row>
    <row r="34" spans="17:49" x14ac:dyDescent="0.25">
      <c r="U34"/>
      <c r="V34"/>
      <c r="AB34" s="7" t="s">
        <v>142</v>
      </c>
      <c r="AC34" s="10">
        <f>IFERROR(AVERAGEIF($AD$9:$AD$20,"&lt;&gt;0"),"")</f>
        <v>5000</v>
      </c>
      <c r="AE34" s="111"/>
      <c r="AF34" s="126"/>
      <c r="AG34" s="126"/>
      <c r="AH34" s="126"/>
      <c r="AI34" s="126"/>
      <c r="AJ34" s="126"/>
      <c r="AK34" s="130" t="s">
        <v>30</v>
      </c>
      <c r="AL34" s="129" t="str">
        <f ca="1">AM29</f>
        <v/>
      </c>
      <c r="AM34" s="126"/>
      <c r="AN34" s="126"/>
      <c r="AO34" s="126"/>
      <c r="AW34" s="111"/>
    </row>
    <row r="35" spans="17:49" x14ac:dyDescent="0.25">
      <c r="U35"/>
      <c r="V35"/>
      <c r="AB35" s="7" t="s">
        <v>144</v>
      </c>
      <c r="AC35" s="10">
        <f>IFERROR(SMALL($AD$9:$AD$20,COUNTIFS($AD$9:$AD$20,0)+1),"")</f>
        <v>5000</v>
      </c>
      <c r="AD35" s="7" t="str">
        <f>IFERROR(INDEX($AB$9:$AB$20,MATCH($AC35,$AD$9:$AD$20,0)),"")</f>
        <v>Jan</v>
      </c>
      <c r="AE35" s="111"/>
      <c r="AF35" s="126"/>
      <c r="AG35" s="126"/>
      <c r="AH35" s="126"/>
      <c r="AI35" s="126"/>
      <c r="AJ35" s="126"/>
      <c r="AK35" s="133" t="str">
        <f ca="1">IF(AM29="","No data to show",TEXT(AO29,"#,##0.0%") &amp;", ("&amp;TEXT(AN29,"#,##0")&amp;")")</f>
        <v>No data to show</v>
      </c>
      <c r="AL35" s="126"/>
      <c r="AM35" s="126"/>
      <c r="AN35" s="126"/>
      <c r="AO35" s="126"/>
      <c r="AW35" s="111"/>
    </row>
    <row r="36" spans="17:49" x14ac:dyDescent="0.25">
      <c r="Q36" s="39"/>
      <c r="R36" s="39"/>
      <c r="S36" s="39"/>
      <c r="T36" s="56"/>
      <c r="U36" s="6"/>
      <c r="V36" s="6"/>
      <c r="W36" s="56"/>
      <c r="AA36" s="56"/>
      <c r="AE36" s="56"/>
      <c r="AF36" s="39"/>
      <c r="AG36" s="39"/>
      <c r="AH36" s="39"/>
      <c r="AI36" s="39"/>
      <c r="AJ36" s="39"/>
      <c r="AK36" s="39"/>
      <c r="AL36" s="39"/>
      <c r="AM36" s="39"/>
      <c r="AN36" s="39"/>
      <c r="AO36" s="39"/>
      <c r="AP36" s="56"/>
      <c r="AQ36" s="6"/>
      <c r="AR36" s="6"/>
      <c r="AS36" s="39"/>
      <c r="AT36" s="39"/>
      <c r="AU36" s="39"/>
      <c r="AV36" s="39"/>
      <c r="AW36" s="56"/>
    </row>
    <row r="37" spans="17:49" x14ac:dyDescent="0.25">
      <c r="AB37" s="7" t="s">
        <v>62</v>
      </c>
      <c r="AD37" s="7" t="str">
        <f>AD33&amp;" | "&amp;TEXT(AC33,"#,##0")</f>
        <v>Jan | 5,000</v>
      </c>
    </row>
    <row r="38" spans="17:49" x14ac:dyDescent="0.25">
      <c r="AB38" s="7" t="s">
        <v>64</v>
      </c>
      <c r="AD38" s="7" t="str">
        <f>IF(AC35="","",AD35&amp;" | "&amp;TEXT(AC35,"#,##0"))</f>
        <v>Jan | 5,000</v>
      </c>
      <c r="AQ38" s="171"/>
      <c r="AR38" s="171"/>
      <c r="AS38" s="171"/>
    </row>
    <row r="70" spans="5:13" x14ac:dyDescent="0.25">
      <c r="E70" s="39"/>
      <c r="F70" s="39"/>
      <c r="G70" s="56"/>
      <c r="H70" s="39"/>
      <c r="I70" s="39"/>
      <c r="J70" s="39"/>
      <c r="K70" s="39"/>
      <c r="L70" s="39"/>
      <c r="M70" s="56"/>
    </row>
    <row r="78" spans="5:13" x14ac:dyDescent="0.25">
      <c r="E78" s="39"/>
      <c r="F78" s="39"/>
      <c r="G78" s="56"/>
      <c r="H78" s="39"/>
      <c r="I78" s="39"/>
      <c r="J78" s="39"/>
      <c r="K78" s="39"/>
      <c r="L78" s="39"/>
      <c r="M78" s="56"/>
    </row>
    <row r="88" spans="5:13" x14ac:dyDescent="0.25">
      <c r="E88" s="52"/>
      <c r="F88" s="52"/>
      <c r="G88" s="74"/>
      <c r="H88" s="52"/>
      <c r="I88" s="52"/>
      <c r="J88" s="52"/>
      <c r="K88" s="52"/>
      <c r="L88" s="52"/>
      <c r="M88" s="74"/>
    </row>
    <row r="89" spans="5:13" x14ac:dyDescent="0.25">
      <c r="E89" s="53"/>
      <c r="F89" s="53"/>
      <c r="G89" s="75"/>
      <c r="H89" s="53"/>
      <c r="I89" s="53"/>
      <c r="J89" s="53"/>
      <c r="K89" s="53"/>
      <c r="L89" s="53"/>
      <c r="M89" s="75"/>
    </row>
    <row r="90" spans="5:13" x14ac:dyDescent="0.25">
      <c r="E90" s="53"/>
      <c r="F90" s="53"/>
      <c r="G90" s="75"/>
      <c r="H90" s="53"/>
      <c r="I90" s="53"/>
      <c r="J90" s="53"/>
      <c r="K90" s="53"/>
      <c r="L90" s="53"/>
      <c r="M90" s="75"/>
    </row>
    <row r="91" spans="5:13" x14ac:dyDescent="0.25">
      <c r="E91" s="53"/>
      <c r="F91" s="53"/>
      <c r="G91" s="75"/>
      <c r="H91" s="53"/>
      <c r="I91" s="53"/>
      <c r="J91" s="53"/>
      <c r="K91" s="53"/>
      <c r="L91" s="53"/>
      <c r="M91" s="75"/>
    </row>
    <row r="92" spans="5:13" x14ac:dyDescent="0.25">
      <c r="E92" s="54"/>
      <c r="F92" s="54"/>
      <c r="G92" s="76"/>
      <c r="H92" s="54"/>
      <c r="I92" s="54"/>
      <c r="J92" s="54"/>
      <c r="K92" s="54"/>
      <c r="L92" s="54"/>
      <c r="M92" s="76"/>
    </row>
  </sheetData>
  <phoneticPr fontId="22" type="noConversion"/>
  <pageMargins left="0.7" right="0.7" top="0.75" bottom="0.75" header="0.3" footer="0.3"/>
  <pageSetup orientation="portrait" r:id="rId10"/>
  <extLst>
    <ext xmlns:x14="http://schemas.microsoft.com/office/spreadsheetml/2009/9/main" uri="{05C60535-1F16-4fd2-B633-F4F36F0B64E0}">
      <x14:sparklineGroups xmlns:xm="http://schemas.microsoft.com/office/excel/2006/main">
        <x14:sparklineGroup displayEmptyCellsAs="gap" xr2:uid="{E5E27925-DEAE-4B03-ACA6-4A9BA4067324}">
          <x14:colorSeries rgb="FF0070C0"/>
          <x14:colorNegative rgb="FF000000"/>
          <x14:colorAxis rgb="FF000000"/>
          <x14:colorMarkers rgb="FF000000"/>
          <x14:colorFirst rgb="FF000000"/>
          <x14:colorLast rgb="FF000000"/>
          <x14:colorHigh rgb="FF000000"/>
          <x14:colorLow rgb="FF000000"/>
          <x14:sparklines>
            <x14:sparkline>
              <xm:f>Analysis!Y32:Y32</xm:f>
              <xm:sqref>AA43</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DDC98-BD09-4FF9-927E-36F9DE73D67E}">
  <sheetPr>
    <tabColor theme="5"/>
  </sheetPr>
  <dimension ref="A1:J13"/>
  <sheetViews>
    <sheetView showGridLines="0" workbookViewId="0">
      <pane ySplit="11" topLeftCell="A12" activePane="bottomLeft" state="frozen"/>
      <selection pane="bottomLeft" activeCell="G27" sqref="G27"/>
    </sheetView>
  </sheetViews>
  <sheetFormatPr defaultRowHeight="15" x14ac:dyDescent="0.25"/>
  <cols>
    <col min="1" max="1" width="13.42578125" style="145" customWidth="1"/>
    <col min="2" max="2" width="27.140625" style="144" customWidth="1"/>
    <col min="3" max="3" width="37" style="144" customWidth="1"/>
    <col min="4" max="5" width="25.7109375" style="144" customWidth="1"/>
    <col min="6" max="6" width="24.140625" style="151" customWidth="1"/>
    <col min="7" max="7" width="23.5703125" style="152" customWidth="1"/>
    <col min="8" max="8" width="19.28515625" style="152" customWidth="1"/>
    <col min="9" max="9" width="18.140625" style="152" customWidth="1"/>
    <col min="10" max="10" width="14.140625" style="153" customWidth="1"/>
    <col min="11" max="16384" width="9.140625" style="144"/>
  </cols>
  <sheetData>
    <row r="1" spans="1:10" x14ac:dyDescent="0.25">
      <c r="A1" s="27"/>
      <c r="B1" s="26"/>
      <c r="C1" s="26"/>
      <c r="D1" s="26"/>
      <c r="E1" s="26"/>
      <c r="F1" s="60"/>
      <c r="G1" s="62"/>
      <c r="H1" s="62"/>
      <c r="I1" s="62"/>
      <c r="J1" s="26"/>
    </row>
    <row r="2" spans="1:10" x14ac:dyDescent="0.25">
      <c r="A2" s="27"/>
      <c r="B2" s="26"/>
      <c r="C2" s="26"/>
      <c r="D2" s="26"/>
      <c r="E2" s="26"/>
      <c r="F2" s="60"/>
      <c r="G2" s="62"/>
      <c r="H2" s="62"/>
      <c r="I2" s="62"/>
      <c r="J2" s="26"/>
    </row>
    <row r="3" spans="1:10" x14ac:dyDescent="0.25">
      <c r="A3" s="27"/>
      <c r="B3" s="26"/>
      <c r="C3" s="26"/>
      <c r="D3" s="26"/>
      <c r="E3" s="26"/>
      <c r="F3" s="60"/>
      <c r="G3" s="62"/>
      <c r="H3" s="62"/>
      <c r="I3" s="62"/>
      <c r="J3" s="26"/>
    </row>
    <row r="4" spans="1:10" x14ac:dyDescent="0.25">
      <c r="A4" s="27"/>
      <c r="B4" s="26"/>
      <c r="C4" s="26"/>
      <c r="D4" s="26"/>
      <c r="E4" s="26"/>
      <c r="F4" s="60"/>
      <c r="G4" s="62"/>
      <c r="H4" s="62"/>
      <c r="I4" s="62"/>
      <c r="J4" s="26"/>
    </row>
    <row r="5" spans="1:10" ht="10.5" customHeight="1" x14ac:dyDescent="0.25">
      <c r="A5" s="27"/>
      <c r="B5" s="26"/>
      <c r="C5" s="26"/>
      <c r="D5" s="26"/>
      <c r="E5" s="26"/>
      <c r="F5" s="60"/>
      <c r="G5" s="62"/>
      <c r="H5" s="62"/>
      <c r="I5" s="62"/>
      <c r="J5" s="26"/>
    </row>
    <row r="6" spans="1:10" x14ac:dyDescent="0.25">
      <c r="A6" s="27"/>
      <c r="B6" s="26"/>
      <c r="C6" s="26"/>
      <c r="D6" s="26"/>
      <c r="E6" s="169" t="s">
        <v>568</v>
      </c>
      <c r="F6" s="177">
        <f>COUNTBLANK(Transaction[[Subcategory]:[Month]])+COUNTIFS(Transaction[Amount],0)</f>
        <v>0</v>
      </c>
      <c r="G6" s="178"/>
      <c r="H6" s="178"/>
      <c r="I6" s="178"/>
      <c r="J6" s="179"/>
    </row>
    <row r="7" spans="1:10" x14ac:dyDescent="0.25">
      <c r="A7" s="62"/>
      <c r="B7" s="26"/>
      <c r="C7" s="26"/>
      <c r="D7" s="26"/>
      <c r="E7" s="169" t="s">
        <v>569</v>
      </c>
      <c r="F7" s="174" t="str">
        <f>IF(F6&gt;0,"One or more entries were invalid. Please read the note on the top right corner of transaction table.","Data integrity checking, PASSED.")</f>
        <v>Data integrity checking, PASSED.</v>
      </c>
      <c r="G7" s="175"/>
      <c r="H7" s="175"/>
      <c r="I7" s="175"/>
      <c r="J7" s="176"/>
    </row>
    <row r="8" spans="1:10" ht="5.25" customHeight="1" x14ac:dyDescent="0.25">
      <c r="A8" s="27"/>
      <c r="B8" s="26"/>
      <c r="C8" s="26"/>
      <c r="D8" s="26"/>
      <c r="E8" s="26"/>
      <c r="F8" s="60"/>
      <c r="G8" s="62"/>
      <c r="H8" s="62"/>
      <c r="I8" s="62"/>
      <c r="J8" s="26"/>
    </row>
    <row r="9" spans="1:10" ht="15.75" thickBot="1" x14ac:dyDescent="0.3">
      <c r="A9" s="57" t="s">
        <v>75</v>
      </c>
      <c r="B9" s="57"/>
      <c r="C9" s="57"/>
      <c r="D9" s="57"/>
      <c r="E9" s="58"/>
      <c r="F9" s="105" t="s">
        <v>123</v>
      </c>
      <c r="G9" s="59"/>
      <c r="H9" s="59"/>
      <c r="I9" s="59"/>
      <c r="J9" s="59"/>
    </row>
    <row r="10" spans="1:10" ht="6.75" customHeight="1" thickTop="1" x14ac:dyDescent="0.25">
      <c r="A10" s="8"/>
      <c r="B10" s="7"/>
      <c r="C10" s="7"/>
      <c r="D10" s="7"/>
      <c r="E10" s="7"/>
      <c r="F10" s="61"/>
      <c r="G10" s="9"/>
      <c r="H10" s="9"/>
      <c r="I10" s="9"/>
      <c r="J10" s="26"/>
    </row>
    <row r="11" spans="1:10" ht="18" customHeight="1" x14ac:dyDescent="0.25">
      <c r="A11" s="63" t="s">
        <v>28</v>
      </c>
      <c r="B11" s="66" t="s">
        <v>36</v>
      </c>
      <c r="C11" s="66" t="s">
        <v>29</v>
      </c>
      <c r="D11" s="67" t="s">
        <v>125</v>
      </c>
      <c r="E11" s="67" t="s">
        <v>128</v>
      </c>
      <c r="F11" s="68" t="s">
        <v>30</v>
      </c>
      <c r="G11" s="64" t="s">
        <v>34</v>
      </c>
      <c r="H11" s="64" t="s">
        <v>3</v>
      </c>
      <c r="I11" s="64" t="s">
        <v>124</v>
      </c>
      <c r="J11" s="65" t="s">
        <v>65</v>
      </c>
    </row>
    <row r="12" spans="1:10" x14ac:dyDescent="0.25">
      <c r="A12" s="141">
        <v>44197</v>
      </c>
      <c r="B12" s="142" t="s">
        <v>7</v>
      </c>
      <c r="C12" s="142" t="s">
        <v>592</v>
      </c>
      <c r="D12" s="143"/>
      <c r="E12" s="143">
        <v>60000</v>
      </c>
      <c r="F12" s="148">
        <f>Transaction[[#This Row],[Money In (Income)]]-Transaction[[#This Row],[Money Out (Expenses)]]</f>
        <v>60000</v>
      </c>
      <c r="G12" s="149" t="str">
        <f>IFERROR(INDEX(Category[Subcategory],MATCH(Transaction[[#This Row],[Item]],Category[Item],0)),"")</f>
        <v>Salary</v>
      </c>
      <c r="H12" s="149" t="str">
        <f>IFERROR(INDEX(Category[Category],MATCH(Transaction[[#This Row],[Item]],Category[Item],0)),"")</f>
        <v>Income</v>
      </c>
      <c r="I12" s="149" t="str">
        <f>IFERROR(INDEX(Category[Category Type],MATCH(Transaction[[#This Row],[Item]],Category[Item],0)),"")</f>
        <v>Income</v>
      </c>
      <c r="J12" s="150" t="str">
        <f>IF(Transaction[[#This Row],[Date]]="","",TEXT(Transaction[[#This Row],[Date]],"MMM"))</f>
        <v>Jan</v>
      </c>
    </row>
    <row r="13" spans="1:10" x14ac:dyDescent="0.25">
      <c r="A13" s="141">
        <v>44197</v>
      </c>
      <c r="B13" s="172" t="s">
        <v>4</v>
      </c>
      <c r="C13" s="142" t="s">
        <v>2</v>
      </c>
      <c r="D13" s="143">
        <v>5000</v>
      </c>
      <c r="E13" s="143"/>
      <c r="F13" s="148">
        <f>Transaction[[#This Row],[Money In (Income)]]-Transaction[[#This Row],[Money Out (Expenses)]]</f>
        <v>-5000</v>
      </c>
      <c r="G13" s="173" t="str">
        <f>IFERROR(INDEX(Category[Subcategory],MATCH(Transaction[[#This Row],[Item]],Category[Item],0)),"")</f>
        <v>Groceries</v>
      </c>
      <c r="H13" s="173" t="str">
        <f>IFERROR(INDEX(Category[Category],MATCH(Transaction[[#This Row],[Item]],Category[Item],0)),"")</f>
        <v>Needs</v>
      </c>
      <c r="I13" s="173" t="str">
        <f>IFERROR(INDEX(Category[Category Type],MATCH(Transaction[[#This Row],[Item]],Category[Item],0)),"")</f>
        <v>Expenses</v>
      </c>
      <c r="J13" s="150" t="str">
        <f>IF(Transaction[[#This Row],[Date]]="","",TEXT(Transaction[[#This Row],[Date]],"MMM"))</f>
        <v>Jan</v>
      </c>
    </row>
  </sheetData>
  <mergeCells count="2">
    <mergeCell ref="F7:J7"/>
    <mergeCell ref="F6:J6"/>
  </mergeCells>
  <conditionalFormatting sqref="G12:J13">
    <cfRule type="containsBlanks" dxfId="35" priority="8">
      <formula>LEN(TRIM(G12))=0</formula>
    </cfRule>
  </conditionalFormatting>
  <conditionalFormatting sqref="F12:F13">
    <cfRule type="cellIs" dxfId="34" priority="6" operator="equal">
      <formula>0</formula>
    </cfRule>
  </conditionalFormatting>
  <conditionalFormatting sqref="F7">
    <cfRule type="cellIs" dxfId="33" priority="3" operator="equal">
      <formula>"Data integrity checking, PASSED."</formula>
    </cfRule>
    <cfRule type="cellIs" dxfId="32" priority="5" operator="equal">
      <formula>"One or more entries were invalid. Please read the note on the top right corner of transaction table."</formula>
    </cfRule>
  </conditionalFormatting>
  <conditionalFormatting sqref="F6">
    <cfRule type="cellIs" dxfId="31" priority="1" operator="equal">
      <formula>0</formula>
    </cfRule>
    <cfRule type="cellIs" dxfId="30" priority="2" operator="equal">
      <formula>0</formula>
    </cfRule>
    <cfRule type="cellIs" dxfId="29" priority="4" operator="greaterThan">
      <formula>0</formula>
    </cfRule>
  </conditionalFormatting>
  <dataValidations disablePrompts="1" count="5">
    <dataValidation type="date" operator="greaterThan" allowBlank="1" showInputMessage="1" showErrorMessage="1" errorTitle="Date" error="Please enter proper date." sqref="A12:A13" xr:uid="{35CE2E03-BA86-49DD-A66F-3411EFE7309E}">
      <formula1>1</formula1>
    </dataValidation>
    <dataValidation type="decimal" operator="greaterThan" allowBlank="1" showInputMessage="1" showErrorMessage="1" errorTitle="Number" error="Please enter a number." sqref="D12:E13" xr:uid="{A80B1394-CFAF-4F52-9F8B-84DAAA9ADBAD}">
      <formula1>0</formula1>
    </dataValidation>
    <dataValidation type="list" allowBlank="1" showInputMessage="1" showErrorMessage="1" errorTitle="Sub Category" error="Please select item on the list." promptTitle="Item" prompt="Please select item from the list." sqref="B12:B13" xr:uid="{CB62D874-A181-42E7-916A-33B9F032B5CD}">
      <formula1>Item_list</formula1>
    </dataValidation>
    <dataValidation type="date" errorStyle="information" operator="greaterThan" allowBlank="1" showInputMessage="1" showErrorMessage="1" errorTitle="Date" error="Please enter profer date." sqref="A14:A1048576" xr:uid="{BA580389-07FD-4884-9C15-097695AEF11A}">
      <formula1>1</formula1>
    </dataValidation>
    <dataValidation type="decimal" errorStyle="information" operator="greaterThan" allowBlank="1" showInputMessage="1" showErrorMessage="1" errorTitle="Number" error="Please enter a number." sqref="D14:E1048576" xr:uid="{FEF69D35-9D58-410D-B150-84603BA3F516}">
      <formula1>0</formula1>
    </dataValidation>
  </dataValidations>
  <pageMargins left="0.7" right="0.7" top="0.75" bottom="0.75" header="0.3" footer="0.3"/>
  <pageSetup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4390B-C7C6-4934-845B-196089F97A5B}">
  <sheetPr>
    <tabColor theme="1" tint="4.9989318521683403E-2"/>
  </sheetPr>
  <dimension ref="A1:I49"/>
  <sheetViews>
    <sheetView workbookViewId="0">
      <selection activeCell="B36" sqref="B36"/>
    </sheetView>
  </sheetViews>
  <sheetFormatPr defaultRowHeight="15" x14ac:dyDescent="0.25"/>
  <cols>
    <col min="1" max="1" width="5.7109375" style="5" customWidth="1"/>
    <col min="2" max="2" width="25.5703125" style="5" customWidth="1"/>
    <col min="3" max="3" width="22.5703125" style="5" customWidth="1"/>
    <col min="4" max="4" width="18.5703125" style="5" customWidth="1"/>
    <col min="5" max="5" width="34" style="5" customWidth="1"/>
    <col min="6" max="6" width="5.7109375" style="5" customWidth="1"/>
    <col min="7" max="7" width="21.5703125" style="5" customWidth="1"/>
    <col min="8" max="8" width="13.5703125" style="5" customWidth="1"/>
    <col min="9" max="9" width="78.85546875" style="5" customWidth="1"/>
    <col min="10" max="16384" width="9.140625" style="5"/>
  </cols>
  <sheetData>
    <row r="1" spans="1:9" ht="21" x14ac:dyDescent="0.35">
      <c r="B1" s="90" t="s">
        <v>139</v>
      </c>
    </row>
    <row r="2" spans="1:9" ht="21" x14ac:dyDescent="0.35">
      <c r="B2" s="90"/>
    </row>
    <row r="3" spans="1:9" x14ac:dyDescent="0.25">
      <c r="A3" s="136" t="str">
        <f>"Hello "&amp;C3&amp;","</f>
        <v>Hello John,</v>
      </c>
      <c r="B3" s="135" t="s">
        <v>169</v>
      </c>
      <c r="C3" s="134" t="s">
        <v>170</v>
      </c>
    </row>
    <row r="5" spans="1:9" x14ac:dyDescent="0.25">
      <c r="B5" s="170" t="s">
        <v>580</v>
      </c>
      <c r="C5" s="170"/>
      <c r="D5" s="170"/>
      <c r="E5" s="170"/>
    </row>
    <row r="6" spans="1:9" x14ac:dyDescent="0.25">
      <c r="B6" s="89" t="s">
        <v>36</v>
      </c>
      <c r="C6" s="89" t="s">
        <v>34</v>
      </c>
      <c r="D6" s="89" t="s">
        <v>3</v>
      </c>
      <c r="E6" s="89" t="s">
        <v>5</v>
      </c>
      <c r="G6" s="4" t="s">
        <v>122</v>
      </c>
      <c r="H6" s="40" t="s">
        <v>141</v>
      </c>
      <c r="I6" s="4" t="s">
        <v>135</v>
      </c>
    </row>
    <row r="7" spans="1:9" x14ac:dyDescent="0.25">
      <c r="B7" s="45" t="s">
        <v>7</v>
      </c>
      <c r="C7" s="45" t="s">
        <v>7</v>
      </c>
      <c r="D7" s="45" t="s">
        <v>8</v>
      </c>
      <c r="E7" s="45" t="s">
        <v>8</v>
      </c>
      <c r="G7" s="24" t="s">
        <v>120</v>
      </c>
      <c r="H7" s="25">
        <v>0.5</v>
      </c>
      <c r="I7" s="24" t="s">
        <v>136</v>
      </c>
    </row>
    <row r="8" spans="1:9" x14ac:dyDescent="0.25">
      <c r="B8" s="45" t="s">
        <v>37</v>
      </c>
      <c r="C8" s="45" t="s">
        <v>37</v>
      </c>
      <c r="D8" s="45" t="s">
        <v>8</v>
      </c>
      <c r="E8" s="45" t="s">
        <v>8</v>
      </c>
      <c r="G8" s="24" t="s">
        <v>25</v>
      </c>
      <c r="H8" s="25">
        <v>0.2</v>
      </c>
      <c r="I8" s="24" t="s">
        <v>137</v>
      </c>
    </row>
    <row r="9" spans="1:9" ht="15.75" thickBot="1" x14ac:dyDescent="0.3">
      <c r="B9" s="45" t="s">
        <v>9</v>
      </c>
      <c r="C9" s="45" t="s">
        <v>32</v>
      </c>
      <c r="D9" s="45" t="s">
        <v>8</v>
      </c>
      <c r="E9" s="45" t="s">
        <v>8</v>
      </c>
      <c r="G9" s="41" t="s">
        <v>121</v>
      </c>
      <c r="H9" s="42">
        <v>0.3</v>
      </c>
      <c r="I9" s="88" t="s">
        <v>138</v>
      </c>
    </row>
    <row r="10" spans="1:9" ht="15.75" thickTop="1" x14ac:dyDescent="0.25">
      <c r="B10" s="45" t="s">
        <v>581</v>
      </c>
      <c r="C10" s="45" t="s">
        <v>581</v>
      </c>
      <c r="D10" s="45" t="s">
        <v>8</v>
      </c>
      <c r="E10" s="45" t="s">
        <v>8</v>
      </c>
      <c r="G10" s="43" t="s">
        <v>39</v>
      </c>
      <c r="H10" s="44">
        <f>SUM(H7:H9)</f>
        <v>1</v>
      </c>
    </row>
    <row r="11" spans="1:9" x14ac:dyDescent="0.25">
      <c r="B11" s="45" t="s">
        <v>10</v>
      </c>
      <c r="C11" s="45" t="s">
        <v>11</v>
      </c>
      <c r="D11" s="45" t="s">
        <v>8</v>
      </c>
      <c r="E11" s="45" t="s">
        <v>8</v>
      </c>
      <c r="G11" s="180" t="str">
        <f>IF($H$10&gt;1,"Budget should not exceed to 100%.","OK")</f>
        <v>OK</v>
      </c>
      <c r="H11" s="181"/>
    </row>
    <row r="12" spans="1:9" x14ac:dyDescent="0.25">
      <c r="B12" s="45" t="s">
        <v>11</v>
      </c>
      <c r="C12" s="45" t="s">
        <v>11</v>
      </c>
      <c r="D12" s="45" t="s">
        <v>8</v>
      </c>
      <c r="E12" s="45" t="s">
        <v>8</v>
      </c>
      <c r="G12" s="182"/>
      <c r="H12" s="183"/>
    </row>
    <row r="13" spans="1:9" x14ac:dyDescent="0.25">
      <c r="B13" s="45" t="s">
        <v>579</v>
      </c>
      <c r="C13" s="45" t="s">
        <v>0</v>
      </c>
      <c r="D13" s="45" t="s">
        <v>120</v>
      </c>
      <c r="E13" s="45" t="s">
        <v>6</v>
      </c>
    </row>
    <row r="14" spans="1:9" x14ac:dyDescent="0.25">
      <c r="B14" s="45" t="s">
        <v>582</v>
      </c>
      <c r="C14" s="45" t="s">
        <v>0</v>
      </c>
      <c r="D14" s="45" t="s">
        <v>120</v>
      </c>
      <c r="E14" s="45" t="s">
        <v>6</v>
      </c>
    </row>
    <row r="15" spans="1:9" x14ac:dyDescent="0.25">
      <c r="B15" s="45" t="s">
        <v>4</v>
      </c>
      <c r="C15" s="45" t="s">
        <v>2</v>
      </c>
      <c r="D15" s="45" t="s">
        <v>120</v>
      </c>
      <c r="E15" s="45" t="s">
        <v>6</v>
      </c>
    </row>
    <row r="16" spans="1:9" x14ac:dyDescent="0.25">
      <c r="B16" s="45" t="s">
        <v>33</v>
      </c>
      <c r="C16" s="45" t="s">
        <v>2</v>
      </c>
      <c r="D16" s="45" t="s">
        <v>120</v>
      </c>
      <c r="E16" s="45" t="s">
        <v>6</v>
      </c>
    </row>
    <row r="17" spans="2:5" x14ac:dyDescent="0.25">
      <c r="B17" s="45" t="s">
        <v>12</v>
      </c>
      <c r="C17" s="45" t="s">
        <v>584</v>
      </c>
      <c r="D17" s="45" t="s">
        <v>120</v>
      </c>
      <c r="E17" s="45" t="s">
        <v>6</v>
      </c>
    </row>
    <row r="18" spans="2:5" x14ac:dyDescent="0.25">
      <c r="B18" s="45" t="s">
        <v>13</v>
      </c>
      <c r="C18" s="45" t="s">
        <v>584</v>
      </c>
      <c r="D18" s="45" t="s">
        <v>120</v>
      </c>
      <c r="E18" s="45" t="s">
        <v>6</v>
      </c>
    </row>
    <row r="19" spans="2:5" x14ac:dyDescent="0.25">
      <c r="B19" s="45" t="s">
        <v>14</v>
      </c>
      <c r="C19" s="45" t="s">
        <v>584</v>
      </c>
      <c r="D19" s="45" t="s">
        <v>120</v>
      </c>
      <c r="E19" s="45" t="s">
        <v>6</v>
      </c>
    </row>
    <row r="20" spans="2:5" x14ac:dyDescent="0.25">
      <c r="B20" s="45" t="s">
        <v>583</v>
      </c>
      <c r="C20" s="45" t="s">
        <v>584</v>
      </c>
      <c r="D20" s="45" t="s">
        <v>120</v>
      </c>
      <c r="E20" s="45" t="s">
        <v>6</v>
      </c>
    </row>
    <row r="21" spans="2:5" x14ac:dyDescent="0.25">
      <c r="B21" s="45" t="s">
        <v>15</v>
      </c>
      <c r="C21" s="45" t="s">
        <v>584</v>
      </c>
      <c r="D21" s="45" t="s">
        <v>120</v>
      </c>
      <c r="E21" s="45" t="s">
        <v>6</v>
      </c>
    </row>
    <row r="22" spans="2:5" x14ac:dyDescent="0.25">
      <c r="B22" s="45" t="s">
        <v>1</v>
      </c>
      <c r="C22" s="45" t="s">
        <v>1</v>
      </c>
      <c r="D22" s="45" t="s">
        <v>120</v>
      </c>
      <c r="E22" s="45" t="s">
        <v>6</v>
      </c>
    </row>
    <row r="23" spans="2:5" x14ac:dyDescent="0.25">
      <c r="B23" s="45" t="s">
        <v>16</v>
      </c>
      <c r="C23" s="45" t="s">
        <v>16</v>
      </c>
      <c r="D23" s="45" t="s">
        <v>120</v>
      </c>
      <c r="E23" s="45" t="s">
        <v>6</v>
      </c>
    </row>
    <row r="24" spans="2:5" x14ac:dyDescent="0.25">
      <c r="B24" s="45" t="s">
        <v>587</v>
      </c>
      <c r="C24" s="45" t="s">
        <v>19</v>
      </c>
      <c r="D24" s="45" t="s">
        <v>120</v>
      </c>
      <c r="E24" s="45" t="s">
        <v>6</v>
      </c>
    </row>
    <row r="25" spans="2:5" x14ac:dyDescent="0.25">
      <c r="B25" s="45" t="s">
        <v>588</v>
      </c>
      <c r="C25" s="45" t="s">
        <v>589</v>
      </c>
      <c r="D25" s="45" t="s">
        <v>120</v>
      </c>
      <c r="E25" s="45" t="s">
        <v>6</v>
      </c>
    </row>
    <row r="26" spans="2:5" x14ac:dyDescent="0.25">
      <c r="B26" s="45" t="s">
        <v>560</v>
      </c>
      <c r="C26" s="45" t="s">
        <v>560</v>
      </c>
      <c r="D26" s="45" t="s">
        <v>25</v>
      </c>
      <c r="E26" s="45" t="s">
        <v>6</v>
      </c>
    </row>
    <row r="27" spans="2:5" x14ac:dyDescent="0.25">
      <c r="B27" s="45" t="s">
        <v>585</v>
      </c>
      <c r="C27" s="45" t="s">
        <v>560</v>
      </c>
      <c r="D27" s="45" t="s">
        <v>25</v>
      </c>
      <c r="E27" s="45" t="s">
        <v>6</v>
      </c>
    </row>
    <row r="28" spans="2:5" x14ac:dyDescent="0.25">
      <c r="B28" s="45" t="s">
        <v>586</v>
      </c>
      <c r="C28" s="45" t="s">
        <v>560</v>
      </c>
      <c r="D28" s="45" t="s">
        <v>25</v>
      </c>
      <c r="E28" s="45" t="s">
        <v>6</v>
      </c>
    </row>
    <row r="29" spans="2:5" x14ac:dyDescent="0.25">
      <c r="B29" s="45" t="s">
        <v>590</v>
      </c>
      <c r="C29" s="45" t="s">
        <v>560</v>
      </c>
      <c r="D29" s="45" t="s">
        <v>25</v>
      </c>
      <c r="E29" s="45" t="s">
        <v>6</v>
      </c>
    </row>
    <row r="30" spans="2:5" x14ac:dyDescent="0.25">
      <c r="B30" s="45" t="s">
        <v>556</v>
      </c>
      <c r="C30" s="45" t="s">
        <v>17</v>
      </c>
      <c r="D30" s="45" t="s">
        <v>25</v>
      </c>
      <c r="E30" s="45" t="s">
        <v>6</v>
      </c>
    </row>
    <row r="31" spans="2:5" x14ac:dyDescent="0.25">
      <c r="B31" s="45" t="s">
        <v>578</v>
      </c>
      <c r="C31" s="45" t="s">
        <v>17</v>
      </c>
      <c r="D31" s="45" t="s">
        <v>25</v>
      </c>
      <c r="E31" s="45" t="s">
        <v>6</v>
      </c>
    </row>
    <row r="32" spans="2:5" x14ac:dyDescent="0.25">
      <c r="B32" s="45" t="s">
        <v>35</v>
      </c>
      <c r="C32" s="45" t="s">
        <v>35</v>
      </c>
      <c r="D32" s="45" t="s">
        <v>25</v>
      </c>
      <c r="E32" s="45" t="s">
        <v>6</v>
      </c>
    </row>
    <row r="33" spans="2:5" x14ac:dyDescent="0.25">
      <c r="B33" s="45" t="s">
        <v>26</v>
      </c>
      <c r="C33" s="45" t="s">
        <v>26</v>
      </c>
      <c r="D33" s="45" t="s">
        <v>25</v>
      </c>
      <c r="E33" s="45" t="s">
        <v>6</v>
      </c>
    </row>
    <row r="34" spans="2:5" x14ac:dyDescent="0.25">
      <c r="B34" s="45" t="s">
        <v>570</v>
      </c>
      <c r="C34" s="45" t="s">
        <v>32</v>
      </c>
      <c r="D34" s="45" t="s">
        <v>25</v>
      </c>
      <c r="E34" s="45" t="s">
        <v>6</v>
      </c>
    </row>
    <row r="35" spans="2:5" x14ac:dyDescent="0.25">
      <c r="B35" s="45" t="s">
        <v>591</v>
      </c>
      <c r="C35" s="45" t="s">
        <v>32</v>
      </c>
      <c r="D35" s="45" t="s">
        <v>25</v>
      </c>
      <c r="E35" s="45" t="s">
        <v>6</v>
      </c>
    </row>
    <row r="36" spans="2:5" x14ac:dyDescent="0.25">
      <c r="B36" s="45" t="s">
        <v>594</v>
      </c>
      <c r="C36" s="45" t="s">
        <v>32</v>
      </c>
      <c r="D36" s="45" t="s">
        <v>25</v>
      </c>
      <c r="E36" s="45" t="s">
        <v>6</v>
      </c>
    </row>
    <row r="37" spans="2:5" x14ac:dyDescent="0.25">
      <c r="B37" s="45" t="s">
        <v>576</v>
      </c>
      <c r="C37" s="45" t="s">
        <v>32</v>
      </c>
      <c r="D37" s="45" t="s">
        <v>25</v>
      </c>
      <c r="E37" s="45" t="s">
        <v>6</v>
      </c>
    </row>
    <row r="38" spans="2:5" x14ac:dyDescent="0.25">
      <c r="B38" s="45" t="s">
        <v>577</v>
      </c>
      <c r="C38" s="45" t="s">
        <v>17</v>
      </c>
      <c r="D38" s="45" t="s">
        <v>25</v>
      </c>
      <c r="E38" s="45" t="s">
        <v>6</v>
      </c>
    </row>
    <row r="39" spans="2:5" x14ac:dyDescent="0.25">
      <c r="B39" s="45" t="s">
        <v>572</v>
      </c>
      <c r="C39" s="45" t="s">
        <v>571</v>
      </c>
      <c r="D39" s="45" t="s">
        <v>25</v>
      </c>
      <c r="E39" s="45" t="s">
        <v>6</v>
      </c>
    </row>
    <row r="40" spans="2:5" x14ac:dyDescent="0.25">
      <c r="B40" s="45" t="s">
        <v>573</v>
      </c>
      <c r="C40" s="45" t="s">
        <v>571</v>
      </c>
      <c r="D40" s="45" t="s">
        <v>25</v>
      </c>
      <c r="E40" s="45" t="s">
        <v>6</v>
      </c>
    </row>
    <row r="41" spans="2:5" x14ac:dyDescent="0.25">
      <c r="B41" s="45" t="s">
        <v>574</v>
      </c>
      <c r="C41" s="45" t="s">
        <v>571</v>
      </c>
      <c r="D41" s="45" t="s">
        <v>25</v>
      </c>
      <c r="E41" s="45" t="s">
        <v>6</v>
      </c>
    </row>
    <row r="42" spans="2:5" x14ac:dyDescent="0.25">
      <c r="B42" s="45" t="s">
        <v>575</v>
      </c>
      <c r="C42" s="45" t="s">
        <v>571</v>
      </c>
      <c r="D42" s="45" t="s">
        <v>25</v>
      </c>
      <c r="E42" s="45" t="s">
        <v>6</v>
      </c>
    </row>
    <row r="43" spans="2:5" x14ac:dyDescent="0.25">
      <c r="B43" s="45" t="s">
        <v>18</v>
      </c>
      <c r="C43" s="45" t="s">
        <v>18</v>
      </c>
      <c r="D43" s="45" t="s">
        <v>121</v>
      </c>
      <c r="E43" s="45" t="s">
        <v>6</v>
      </c>
    </row>
    <row r="44" spans="2:5" x14ac:dyDescent="0.25">
      <c r="B44" s="45" t="s">
        <v>23</v>
      </c>
      <c r="C44" s="45" t="s">
        <v>18</v>
      </c>
      <c r="D44" s="45" t="s">
        <v>121</v>
      </c>
      <c r="E44" s="45" t="s">
        <v>6</v>
      </c>
    </row>
    <row r="45" spans="2:5" x14ac:dyDescent="0.25">
      <c r="B45" s="45" t="s">
        <v>24</v>
      </c>
      <c r="C45" s="45" t="s">
        <v>18</v>
      </c>
      <c r="D45" s="45" t="s">
        <v>121</v>
      </c>
      <c r="E45" s="45" t="s">
        <v>6</v>
      </c>
    </row>
    <row r="46" spans="2:5" x14ac:dyDescent="0.25">
      <c r="B46" s="45" t="s">
        <v>21</v>
      </c>
      <c r="C46" s="45" t="s">
        <v>21</v>
      </c>
      <c r="D46" s="45" t="s">
        <v>121</v>
      </c>
      <c r="E46" s="45" t="s">
        <v>6</v>
      </c>
    </row>
    <row r="47" spans="2:5" x14ac:dyDescent="0.25">
      <c r="B47" s="45" t="s">
        <v>22</v>
      </c>
      <c r="C47" s="45" t="s">
        <v>22</v>
      </c>
      <c r="D47" s="45" t="s">
        <v>121</v>
      </c>
      <c r="E47" s="45" t="s">
        <v>6</v>
      </c>
    </row>
    <row r="48" spans="2:5" x14ac:dyDescent="0.25">
      <c r="B48" s="45" t="s">
        <v>20</v>
      </c>
      <c r="C48" s="45" t="s">
        <v>20</v>
      </c>
      <c r="D48" s="45" t="s">
        <v>121</v>
      </c>
      <c r="E48" s="45" t="s">
        <v>6</v>
      </c>
    </row>
    <row r="49" spans="2:5" x14ac:dyDescent="0.25">
      <c r="B49" s="45" t="s">
        <v>27</v>
      </c>
      <c r="C49" s="45" t="s">
        <v>27</v>
      </c>
      <c r="D49" s="45" t="s">
        <v>121</v>
      </c>
      <c r="E49" s="45" t="s">
        <v>6</v>
      </c>
    </row>
  </sheetData>
  <mergeCells count="1">
    <mergeCell ref="G11:H12"/>
  </mergeCells>
  <conditionalFormatting sqref="G11:H12">
    <cfRule type="cellIs" dxfId="16" priority="1" operator="equal">
      <formula>"Budget should not exceed to 100%."</formula>
    </cfRule>
  </conditionalFormatting>
  <dataValidations disablePrompts="1" count="2">
    <dataValidation type="list" allowBlank="1" showInputMessage="1" showErrorMessage="1" errorTitle="Category" error="Please select category from the list." sqref="D7:D49" xr:uid="{8DD26BA2-65C1-4CE7-86F2-A9BC3DACDC10}">
      <formula1>mnuCategory</formula1>
    </dataValidation>
    <dataValidation type="list" allowBlank="1" showInputMessage="1" showErrorMessage="1" errorTitle="Category Type" error="Please select category type from the list." sqref="E7:E49" xr:uid="{04A90062-B7FA-4B74-962C-C0AB80C2E851}">
      <formula1>mnuCategoryType</formula1>
    </dataValidation>
  </dataValidations>
  <pageMargins left="0.7" right="0.7" top="0.75" bottom="0.75" header="0.3" footer="0.3"/>
  <pageSetup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99D93-94EA-4835-B1D8-E78AB02D1F82}">
  <dimension ref="B1:D382"/>
  <sheetViews>
    <sheetView showGridLines="0" showRowColHeaders="0" workbookViewId="0"/>
  </sheetViews>
  <sheetFormatPr defaultRowHeight="15" x14ac:dyDescent="0.25"/>
  <cols>
    <col min="1" max="1" width="8" customWidth="1"/>
    <col min="2" max="2" width="9.140625" hidden="1" customWidth="1"/>
    <col min="3" max="3" width="169.28515625" hidden="1" customWidth="1"/>
    <col min="4" max="4" width="10.7109375" bestFit="1" customWidth="1"/>
  </cols>
  <sheetData>
    <row r="1" spans="2:4" x14ac:dyDescent="0.25">
      <c r="B1" s="139" t="s">
        <v>543</v>
      </c>
      <c r="C1" s="138" t="str">
        <f ca="1">INDEX($C$3:$C$382,MATCH(IFERROR(DATE(YEAR(TODAY()),12,31)-TODAY(),1),$B$3:B382,0))</f>
        <v>To get rich, never risk your health. For it is the truth that health is the wealth of wealth. - Richard Baker</v>
      </c>
      <c r="D1" s="137"/>
    </row>
    <row r="2" spans="2:4" x14ac:dyDescent="0.25">
      <c r="B2" s="89" t="s">
        <v>171</v>
      </c>
      <c r="C2" s="89" t="s">
        <v>172</v>
      </c>
    </row>
    <row r="3" spans="2:4" x14ac:dyDescent="0.25">
      <c r="B3">
        <v>1</v>
      </c>
      <c r="C3" t="s">
        <v>174</v>
      </c>
    </row>
    <row r="4" spans="2:4" x14ac:dyDescent="0.25">
      <c r="B4">
        <v>2</v>
      </c>
      <c r="C4" t="s">
        <v>173</v>
      </c>
    </row>
    <row r="5" spans="2:4" x14ac:dyDescent="0.25">
      <c r="B5">
        <v>3</v>
      </c>
      <c r="C5" t="s">
        <v>208</v>
      </c>
    </row>
    <row r="6" spans="2:4" x14ac:dyDescent="0.25">
      <c r="B6">
        <v>4</v>
      </c>
      <c r="C6" t="s">
        <v>209</v>
      </c>
    </row>
    <row r="7" spans="2:4" x14ac:dyDescent="0.25">
      <c r="B7">
        <v>5</v>
      </c>
      <c r="C7" t="s">
        <v>210</v>
      </c>
    </row>
    <row r="8" spans="2:4" x14ac:dyDescent="0.25">
      <c r="B8">
        <v>6</v>
      </c>
      <c r="C8" t="s">
        <v>211</v>
      </c>
    </row>
    <row r="9" spans="2:4" x14ac:dyDescent="0.25">
      <c r="B9">
        <v>7</v>
      </c>
      <c r="C9" t="s">
        <v>212</v>
      </c>
    </row>
    <row r="10" spans="2:4" x14ac:dyDescent="0.25">
      <c r="B10">
        <v>8</v>
      </c>
      <c r="C10" t="s">
        <v>213</v>
      </c>
    </row>
    <row r="11" spans="2:4" x14ac:dyDescent="0.25">
      <c r="B11">
        <v>9</v>
      </c>
      <c r="C11" t="s">
        <v>214</v>
      </c>
    </row>
    <row r="12" spans="2:4" x14ac:dyDescent="0.25">
      <c r="B12">
        <v>10</v>
      </c>
      <c r="C12" t="s">
        <v>215</v>
      </c>
    </row>
    <row r="13" spans="2:4" x14ac:dyDescent="0.25">
      <c r="B13">
        <v>12</v>
      </c>
      <c r="C13" t="s">
        <v>216</v>
      </c>
    </row>
    <row r="14" spans="2:4" x14ac:dyDescent="0.25">
      <c r="B14">
        <v>13</v>
      </c>
      <c r="C14" t="s">
        <v>217</v>
      </c>
    </row>
    <row r="15" spans="2:4" x14ac:dyDescent="0.25">
      <c r="B15">
        <v>14</v>
      </c>
      <c r="C15" t="s">
        <v>218</v>
      </c>
    </row>
    <row r="16" spans="2:4" x14ac:dyDescent="0.25">
      <c r="B16">
        <v>15</v>
      </c>
      <c r="C16" t="s">
        <v>219</v>
      </c>
    </row>
    <row r="17" spans="2:3" x14ac:dyDescent="0.25">
      <c r="B17">
        <v>16</v>
      </c>
      <c r="C17" t="s">
        <v>220</v>
      </c>
    </row>
    <row r="18" spans="2:3" x14ac:dyDescent="0.25">
      <c r="B18">
        <v>17</v>
      </c>
      <c r="C18" t="s">
        <v>221</v>
      </c>
    </row>
    <row r="19" spans="2:3" x14ac:dyDescent="0.25">
      <c r="B19">
        <v>18</v>
      </c>
      <c r="C19" t="s">
        <v>222</v>
      </c>
    </row>
    <row r="20" spans="2:3" x14ac:dyDescent="0.25">
      <c r="B20">
        <v>19</v>
      </c>
      <c r="C20" t="s">
        <v>223</v>
      </c>
    </row>
    <row r="21" spans="2:3" x14ac:dyDescent="0.25">
      <c r="B21">
        <v>20</v>
      </c>
      <c r="C21" t="s">
        <v>224</v>
      </c>
    </row>
    <row r="22" spans="2:3" x14ac:dyDescent="0.25">
      <c r="B22">
        <v>21</v>
      </c>
      <c r="C22" t="s">
        <v>225</v>
      </c>
    </row>
    <row r="23" spans="2:3" x14ac:dyDescent="0.25">
      <c r="B23">
        <v>22</v>
      </c>
      <c r="C23" t="s">
        <v>226</v>
      </c>
    </row>
    <row r="24" spans="2:3" x14ac:dyDescent="0.25">
      <c r="B24">
        <v>23</v>
      </c>
      <c r="C24" t="s">
        <v>227</v>
      </c>
    </row>
    <row r="25" spans="2:3" x14ac:dyDescent="0.25">
      <c r="B25">
        <v>24</v>
      </c>
      <c r="C25" t="s">
        <v>228</v>
      </c>
    </row>
    <row r="26" spans="2:3" x14ac:dyDescent="0.25">
      <c r="B26">
        <v>25</v>
      </c>
      <c r="C26" t="s">
        <v>229</v>
      </c>
    </row>
    <row r="27" spans="2:3" x14ac:dyDescent="0.25">
      <c r="B27">
        <v>26</v>
      </c>
      <c r="C27" t="s">
        <v>230</v>
      </c>
    </row>
    <row r="28" spans="2:3" x14ac:dyDescent="0.25">
      <c r="B28">
        <v>27</v>
      </c>
      <c r="C28" t="s">
        <v>231</v>
      </c>
    </row>
    <row r="29" spans="2:3" x14ac:dyDescent="0.25">
      <c r="B29">
        <v>28</v>
      </c>
      <c r="C29" t="s">
        <v>232</v>
      </c>
    </row>
    <row r="30" spans="2:3" x14ac:dyDescent="0.25">
      <c r="B30">
        <v>29</v>
      </c>
      <c r="C30" t="s">
        <v>233</v>
      </c>
    </row>
    <row r="31" spans="2:3" x14ac:dyDescent="0.25">
      <c r="B31">
        <v>30</v>
      </c>
      <c r="C31" t="s">
        <v>234</v>
      </c>
    </row>
    <row r="32" spans="2:3" x14ac:dyDescent="0.25">
      <c r="B32">
        <v>31</v>
      </c>
      <c r="C32" t="s">
        <v>235</v>
      </c>
    </row>
    <row r="33" spans="2:3" x14ac:dyDescent="0.25">
      <c r="B33">
        <v>32</v>
      </c>
      <c r="C33" t="s">
        <v>236</v>
      </c>
    </row>
    <row r="34" spans="2:3" x14ac:dyDescent="0.25">
      <c r="B34">
        <v>33</v>
      </c>
      <c r="C34" t="s">
        <v>237</v>
      </c>
    </row>
    <row r="35" spans="2:3" x14ac:dyDescent="0.25">
      <c r="B35">
        <v>34</v>
      </c>
      <c r="C35" t="s">
        <v>238</v>
      </c>
    </row>
    <row r="36" spans="2:3" x14ac:dyDescent="0.25">
      <c r="B36">
        <v>35</v>
      </c>
      <c r="C36" t="s">
        <v>239</v>
      </c>
    </row>
    <row r="37" spans="2:3" x14ac:dyDescent="0.25">
      <c r="B37">
        <v>36</v>
      </c>
      <c r="C37" t="s">
        <v>240</v>
      </c>
    </row>
    <row r="38" spans="2:3" x14ac:dyDescent="0.25">
      <c r="B38">
        <v>37</v>
      </c>
      <c r="C38" t="s">
        <v>241</v>
      </c>
    </row>
    <row r="39" spans="2:3" x14ac:dyDescent="0.25">
      <c r="B39">
        <v>38</v>
      </c>
      <c r="C39" t="s">
        <v>242</v>
      </c>
    </row>
    <row r="40" spans="2:3" x14ac:dyDescent="0.25">
      <c r="B40">
        <v>39</v>
      </c>
      <c r="C40" t="s">
        <v>243</v>
      </c>
    </row>
    <row r="41" spans="2:3" x14ac:dyDescent="0.25">
      <c r="B41">
        <v>40</v>
      </c>
      <c r="C41" t="s">
        <v>244</v>
      </c>
    </row>
    <row r="42" spans="2:3" x14ac:dyDescent="0.25">
      <c r="B42">
        <v>41</v>
      </c>
      <c r="C42" t="s">
        <v>245</v>
      </c>
    </row>
    <row r="43" spans="2:3" x14ac:dyDescent="0.25">
      <c r="B43">
        <v>42</v>
      </c>
      <c r="C43" t="s">
        <v>246</v>
      </c>
    </row>
    <row r="44" spans="2:3" x14ac:dyDescent="0.25">
      <c r="B44">
        <v>43</v>
      </c>
      <c r="C44" t="s">
        <v>247</v>
      </c>
    </row>
    <row r="45" spans="2:3" x14ac:dyDescent="0.25">
      <c r="B45">
        <v>44</v>
      </c>
      <c r="C45" t="s">
        <v>248</v>
      </c>
    </row>
    <row r="46" spans="2:3" x14ac:dyDescent="0.25">
      <c r="B46">
        <v>45</v>
      </c>
      <c r="C46" t="s">
        <v>249</v>
      </c>
    </row>
    <row r="47" spans="2:3" x14ac:dyDescent="0.25">
      <c r="B47">
        <v>46</v>
      </c>
      <c r="C47" t="s">
        <v>250</v>
      </c>
    </row>
    <row r="48" spans="2:3" x14ac:dyDescent="0.25">
      <c r="B48">
        <v>47</v>
      </c>
      <c r="C48" t="s">
        <v>251</v>
      </c>
    </row>
    <row r="49" spans="2:3" x14ac:dyDescent="0.25">
      <c r="B49">
        <v>48</v>
      </c>
      <c r="C49" t="s">
        <v>252</v>
      </c>
    </row>
    <row r="50" spans="2:3" x14ac:dyDescent="0.25">
      <c r="B50">
        <v>49</v>
      </c>
      <c r="C50" t="s">
        <v>253</v>
      </c>
    </row>
    <row r="51" spans="2:3" x14ac:dyDescent="0.25">
      <c r="B51">
        <v>50</v>
      </c>
      <c r="C51" t="s">
        <v>254</v>
      </c>
    </row>
    <row r="52" spans="2:3" x14ac:dyDescent="0.25">
      <c r="B52">
        <v>51</v>
      </c>
      <c r="C52" t="s">
        <v>255</v>
      </c>
    </row>
    <row r="53" spans="2:3" x14ac:dyDescent="0.25">
      <c r="B53">
        <v>52</v>
      </c>
      <c r="C53" t="s">
        <v>256</v>
      </c>
    </row>
    <row r="54" spans="2:3" x14ac:dyDescent="0.25">
      <c r="B54">
        <v>53</v>
      </c>
      <c r="C54" t="s">
        <v>257</v>
      </c>
    </row>
    <row r="55" spans="2:3" x14ac:dyDescent="0.25">
      <c r="B55">
        <v>54</v>
      </c>
      <c r="C55" t="s">
        <v>258</v>
      </c>
    </row>
    <row r="56" spans="2:3" x14ac:dyDescent="0.25">
      <c r="B56">
        <v>55</v>
      </c>
      <c r="C56" t="s">
        <v>259</v>
      </c>
    </row>
    <row r="57" spans="2:3" x14ac:dyDescent="0.25">
      <c r="B57">
        <v>56</v>
      </c>
      <c r="C57" t="s">
        <v>260</v>
      </c>
    </row>
    <row r="58" spans="2:3" x14ac:dyDescent="0.25">
      <c r="B58">
        <v>57</v>
      </c>
      <c r="C58" t="s">
        <v>261</v>
      </c>
    </row>
    <row r="59" spans="2:3" x14ac:dyDescent="0.25">
      <c r="B59">
        <v>58</v>
      </c>
      <c r="C59" t="s">
        <v>262</v>
      </c>
    </row>
    <row r="60" spans="2:3" x14ac:dyDescent="0.25">
      <c r="B60">
        <v>59</v>
      </c>
      <c r="C60" t="s">
        <v>263</v>
      </c>
    </row>
    <row r="61" spans="2:3" x14ac:dyDescent="0.25">
      <c r="B61">
        <v>60</v>
      </c>
      <c r="C61" t="s">
        <v>264</v>
      </c>
    </row>
    <row r="62" spans="2:3" x14ac:dyDescent="0.25">
      <c r="B62">
        <v>61</v>
      </c>
      <c r="C62" t="s">
        <v>265</v>
      </c>
    </row>
    <row r="63" spans="2:3" x14ac:dyDescent="0.25">
      <c r="B63">
        <v>62</v>
      </c>
      <c r="C63" t="s">
        <v>266</v>
      </c>
    </row>
    <row r="64" spans="2:3" x14ac:dyDescent="0.25">
      <c r="B64">
        <v>63</v>
      </c>
      <c r="C64" t="s">
        <v>267</v>
      </c>
    </row>
    <row r="65" spans="2:3" x14ac:dyDescent="0.25">
      <c r="B65">
        <v>64</v>
      </c>
      <c r="C65" t="s">
        <v>268</v>
      </c>
    </row>
    <row r="66" spans="2:3" x14ac:dyDescent="0.25">
      <c r="B66">
        <v>65</v>
      </c>
      <c r="C66" t="s">
        <v>269</v>
      </c>
    </row>
    <row r="67" spans="2:3" x14ac:dyDescent="0.25">
      <c r="B67">
        <v>66</v>
      </c>
      <c r="C67" t="s">
        <v>270</v>
      </c>
    </row>
    <row r="68" spans="2:3" x14ac:dyDescent="0.25">
      <c r="B68">
        <v>67</v>
      </c>
      <c r="C68" t="s">
        <v>271</v>
      </c>
    </row>
    <row r="69" spans="2:3" x14ac:dyDescent="0.25">
      <c r="B69">
        <v>68</v>
      </c>
      <c r="C69" t="s">
        <v>509</v>
      </c>
    </row>
    <row r="70" spans="2:3" x14ac:dyDescent="0.25">
      <c r="B70">
        <v>69</v>
      </c>
      <c r="C70" t="s">
        <v>272</v>
      </c>
    </row>
    <row r="71" spans="2:3" x14ac:dyDescent="0.25">
      <c r="B71">
        <v>70</v>
      </c>
      <c r="C71" t="s">
        <v>273</v>
      </c>
    </row>
    <row r="72" spans="2:3" x14ac:dyDescent="0.25">
      <c r="B72">
        <v>71</v>
      </c>
      <c r="C72" t="s">
        <v>274</v>
      </c>
    </row>
    <row r="73" spans="2:3" x14ac:dyDescent="0.25">
      <c r="B73">
        <v>72</v>
      </c>
      <c r="C73" t="s">
        <v>275</v>
      </c>
    </row>
    <row r="74" spans="2:3" x14ac:dyDescent="0.25">
      <c r="B74">
        <v>73</v>
      </c>
      <c r="C74" t="s">
        <v>276</v>
      </c>
    </row>
    <row r="75" spans="2:3" x14ac:dyDescent="0.25">
      <c r="B75">
        <v>74</v>
      </c>
      <c r="C75" t="s">
        <v>277</v>
      </c>
    </row>
    <row r="76" spans="2:3" x14ac:dyDescent="0.25">
      <c r="B76">
        <v>75</v>
      </c>
      <c r="C76" t="s">
        <v>278</v>
      </c>
    </row>
    <row r="77" spans="2:3" x14ac:dyDescent="0.25">
      <c r="B77">
        <v>76</v>
      </c>
      <c r="C77" t="s">
        <v>279</v>
      </c>
    </row>
    <row r="78" spans="2:3" x14ac:dyDescent="0.25">
      <c r="B78">
        <v>77</v>
      </c>
      <c r="C78" t="s">
        <v>280</v>
      </c>
    </row>
    <row r="79" spans="2:3" x14ac:dyDescent="0.25">
      <c r="B79">
        <v>78</v>
      </c>
      <c r="C79" t="s">
        <v>281</v>
      </c>
    </row>
    <row r="80" spans="2:3" x14ac:dyDescent="0.25">
      <c r="B80">
        <v>79</v>
      </c>
      <c r="C80" t="s">
        <v>282</v>
      </c>
    </row>
    <row r="81" spans="2:3" x14ac:dyDescent="0.25">
      <c r="B81">
        <v>80</v>
      </c>
      <c r="C81" t="s">
        <v>510</v>
      </c>
    </row>
    <row r="82" spans="2:3" x14ac:dyDescent="0.25">
      <c r="B82">
        <v>81</v>
      </c>
      <c r="C82" t="s">
        <v>283</v>
      </c>
    </row>
    <row r="83" spans="2:3" x14ac:dyDescent="0.25">
      <c r="B83">
        <v>82</v>
      </c>
      <c r="C83" t="s">
        <v>284</v>
      </c>
    </row>
    <row r="84" spans="2:3" x14ac:dyDescent="0.25">
      <c r="B84">
        <v>83</v>
      </c>
      <c r="C84" t="s">
        <v>285</v>
      </c>
    </row>
    <row r="85" spans="2:3" x14ac:dyDescent="0.25">
      <c r="B85">
        <v>84</v>
      </c>
      <c r="C85" t="s">
        <v>286</v>
      </c>
    </row>
    <row r="86" spans="2:3" x14ac:dyDescent="0.25">
      <c r="B86">
        <v>85</v>
      </c>
      <c r="C86" t="s">
        <v>287</v>
      </c>
    </row>
    <row r="87" spans="2:3" x14ac:dyDescent="0.25">
      <c r="B87">
        <v>86</v>
      </c>
      <c r="C87" t="s">
        <v>288</v>
      </c>
    </row>
    <row r="88" spans="2:3" x14ac:dyDescent="0.25">
      <c r="B88">
        <v>87</v>
      </c>
      <c r="C88" t="s">
        <v>289</v>
      </c>
    </row>
    <row r="89" spans="2:3" x14ac:dyDescent="0.25">
      <c r="B89">
        <v>88</v>
      </c>
      <c r="C89" t="s">
        <v>290</v>
      </c>
    </row>
    <row r="90" spans="2:3" x14ac:dyDescent="0.25">
      <c r="B90">
        <v>89</v>
      </c>
      <c r="C90" t="s">
        <v>291</v>
      </c>
    </row>
    <row r="91" spans="2:3" x14ac:dyDescent="0.25">
      <c r="B91">
        <v>90</v>
      </c>
      <c r="C91" t="s">
        <v>292</v>
      </c>
    </row>
    <row r="92" spans="2:3" x14ac:dyDescent="0.25">
      <c r="B92">
        <v>91</v>
      </c>
      <c r="C92" t="s">
        <v>207</v>
      </c>
    </row>
    <row r="93" spans="2:3" x14ac:dyDescent="0.25">
      <c r="B93">
        <v>92</v>
      </c>
      <c r="C93" t="s">
        <v>176</v>
      </c>
    </row>
    <row r="94" spans="2:3" x14ac:dyDescent="0.25">
      <c r="B94">
        <v>93</v>
      </c>
      <c r="C94" t="s">
        <v>177</v>
      </c>
    </row>
    <row r="95" spans="2:3" x14ac:dyDescent="0.25">
      <c r="B95">
        <v>94</v>
      </c>
      <c r="C95" t="s">
        <v>178</v>
      </c>
    </row>
    <row r="96" spans="2:3" x14ac:dyDescent="0.25">
      <c r="B96">
        <v>95</v>
      </c>
      <c r="C96" t="s">
        <v>179</v>
      </c>
    </row>
    <row r="97" spans="2:3" x14ac:dyDescent="0.25">
      <c r="B97">
        <v>96</v>
      </c>
      <c r="C97" t="s">
        <v>180</v>
      </c>
    </row>
    <row r="98" spans="2:3" x14ac:dyDescent="0.25">
      <c r="B98">
        <v>97</v>
      </c>
      <c r="C98" t="s">
        <v>181</v>
      </c>
    </row>
    <row r="99" spans="2:3" x14ac:dyDescent="0.25">
      <c r="B99">
        <v>98</v>
      </c>
      <c r="C99" t="s">
        <v>182</v>
      </c>
    </row>
    <row r="100" spans="2:3" x14ac:dyDescent="0.25">
      <c r="B100">
        <v>99</v>
      </c>
      <c r="C100" t="s">
        <v>183</v>
      </c>
    </row>
    <row r="101" spans="2:3" x14ac:dyDescent="0.25">
      <c r="B101">
        <v>100</v>
      </c>
      <c r="C101" t="s">
        <v>184</v>
      </c>
    </row>
    <row r="102" spans="2:3" x14ac:dyDescent="0.25">
      <c r="B102">
        <v>101</v>
      </c>
      <c r="C102" t="s">
        <v>185</v>
      </c>
    </row>
    <row r="103" spans="2:3" x14ac:dyDescent="0.25">
      <c r="B103">
        <v>102</v>
      </c>
      <c r="C103" t="s">
        <v>186</v>
      </c>
    </row>
    <row r="104" spans="2:3" x14ac:dyDescent="0.25">
      <c r="B104">
        <v>104</v>
      </c>
      <c r="C104" t="s">
        <v>187</v>
      </c>
    </row>
    <row r="105" spans="2:3" x14ac:dyDescent="0.25">
      <c r="B105">
        <v>105</v>
      </c>
      <c r="C105" t="s">
        <v>188</v>
      </c>
    </row>
    <row r="106" spans="2:3" x14ac:dyDescent="0.25">
      <c r="B106">
        <v>106</v>
      </c>
      <c r="C106" t="s">
        <v>189</v>
      </c>
    </row>
    <row r="107" spans="2:3" x14ac:dyDescent="0.25">
      <c r="B107">
        <v>107</v>
      </c>
      <c r="C107" t="s">
        <v>190</v>
      </c>
    </row>
    <row r="108" spans="2:3" x14ac:dyDescent="0.25">
      <c r="B108">
        <v>108</v>
      </c>
      <c r="C108" t="s">
        <v>191</v>
      </c>
    </row>
    <row r="109" spans="2:3" x14ac:dyDescent="0.25">
      <c r="B109">
        <v>109</v>
      </c>
      <c r="C109" t="s">
        <v>192</v>
      </c>
    </row>
    <row r="110" spans="2:3" x14ac:dyDescent="0.25">
      <c r="B110">
        <v>110</v>
      </c>
      <c r="C110" t="s">
        <v>193</v>
      </c>
    </row>
    <row r="111" spans="2:3" x14ac:dyDescent="0.25">
      <c r="B111">
        <v>111</v>
      </c>
      <c r="C111" t="s">
        <v>194</v>
      </c>
    </row>
    <row r="112" spans="2:3" x14ac:dyDescent="0.25">
      <c r="B112">
        <v>112</v>
      </c>
      <c r="C112" t="s">
        <v>195</v>
      </c>
    </row>
    <row r="113" spans="2:3" x14ac:dyDescent="0.25">
      <c r="B113">
        <v>113</v>
      </c>
      <c r="C113" t="s">
        <v>196</v>
      </c>
    </row>
    <row r="114" spans="2:3" x14ac:dyDescent="0.25">
      <c r="B114">
        <v>114</v>
      </c>
      <c r="C114" t="s">
        <v>197</v>
      </c>
    </row>
    <row r="115" spans="2:3" x14ac:dyDescent="0.25">
      <c r="B115">
        <v>115</v>
      </c>
      <c r="C115" t="s">
        <v>198</v>
      </c>
    </row>
    <row r="116" spans="2:3" x14ac:dyDescent="0.25">
      <c r="B116">
        <v>116</v>
      </c>
      <c r="C116" t="s">
        <v>199</v>
      </c>
    </row>
    <row r="117" spans="2:3" x14ac:dyDescent="0.25">
      <c r="B117">
        <v>117</v>
      </c>
      <c r="C117" t="s">
        <v>200</v>
      </c>
    </row>
    <row r="118" spans="2:3" x14ac:dyDescent="0.25">
      <c r="B118">
        <v>118</v>
      </c>
      <c r="C118" t="s">
        <v>201</v>
      </c>
    </row>
    <row r="119" spans="2:3" x14ac:dyDescent="0.25">
      <c r="B119">
        <v>119</v>
      </c>
      <c r="C119" t="s">
        <v>202</v>
      </c>
    </row>
    <row r="120" spans="2:3" x14ac:dyDescent="0.25">
      <c r="B120">
        <v>120</v>
      </c>
      <c r="C120" t="s">
        <v>329</v>
      </c>
    </row>
    <row r="121" spans="2:3" x14ac:dyDescent="0.25">
      <c r="B121">
        <v>121</v>
      </c>
      <c r="C121" t="s">
        <v>203</v>
      </c>
    </row>
    <row r="122" spans="2:3" x14ac:dyDescent="0.25">
      <c r="B122">
        <v>122</v>
      </c>
      <c r="C122" t="s">
        <v>204</v>
      </c>
    </row>
    <row r="123" spans="2:3" x14ac:dyDescent="0.25">
      <c r="B123">
        <v>123</v>
      </c>
      <c r="C123" t="s">
        <v>205</v>
      </c>
    </row>
    <row r="124" spans="2:3" x14ac:dyDescent="0.25">
      <c r="B124">
        <v>124</v>
      </c>
      <c r="C124" t="s">
        <v>206</v>
      </c>
    </row>
    <row r="125" spans="2:3" x14ac:dyDescent="0.25">
      <c r="B125">
        <v>125</v>
      </c>
      <c r="C125" t="s">
        <v>330</v>
      </c>
    </row>
    <row r="126" spans="2:3" x14ac:dyDescent="0.25">
      <c r="B126">
        <v>126</v>
      </c>
      <c r="C126" t="s">
        <v>331</v>
      </c>
    </row>
    <row r="127" spans="2:3" x14ac:dyDescent="0.25">
      <c r="B127">
        <v>127</v>
      </c>
      <c r="C127" t="s">
        <v>332</v>
      </c>
    </row>
    <row r="128" spans="2:3" x14ac:dyDescent="0.25">
      <c r="B128">
        <v>128</v>
      </c>
      <c r="C128" t="s">
        <v>333</v>
      </c>
    </row>
    <row r="129" spans="2:3" x14ac:dyDescent="0.25">
      <c r="B129">
        <v>129</v>
      </c>
      <c r="C129" t="s">
        <v>334</v>
      </c>
    </row>
    <row r="130" spans="2:3" x14ac:dyDescent="0.25">
      <c r="B130">
        <v>130</v>
      </c>
      <c r="C130" t="s">
        <v>335</v>
      </c>
    </row>
    <row r="131" spans="2:3" x14ac:dyDescent="0.25">
      <c r="B131">
        <v>131</v>
      </c>
      <c r="C131" t="s">
        <v>336</v>
      </c>
    </row>
    <row r="132" spans="2:3" x14ac:dyDescent="0.25">
      <c r="B132">
        <v>132</v>
      </c>
      <c r="C132" t="s">
        <v>337</v>
      </c>
    </row>
    <row r="133" spans="2:3" x14ac:dyDescent="0.25">
      <c r="B133">
        <v>133</v>
      </c>
      <c r="C133" t="s">
        <v>338</v>
      </c>
    </row>
    <row r="134" spans="2:3" x14ac:dyDescent="0.25">
      <c r="B134">
        <v>134</v>
      </c>
      <c r="C134" t="s">
        <v>339</v>
      </c>
    </row>
    <row r="135" spans="2:3" x14ac:dyDescent="0.25">
      <c r="B135">
        <v>135</v>
      </c>
      <c r="C135" t="s">
        <v>340</v>
      </c>
    </row>
    <row r="136" spans="2:3" x14ac:dyDescent="0.25">
      <c r="B136">
        <v>136</v>
      </c>
      <c r="C136" t="s">
        <v>341</v>
      </c>
    </row>
    <row r="137" spans="2:3" x14ac:dyDescent="0.25">
      <c r="B137">
        <v>137</v>
      </c>
      <c r="C137" t="s">
        <v>342</v>
      </c>
    </row>
    <row r="138" spans="2:3" x14ac:dyDescent="0.25">
      <c r="B138">
        <v>138</v>
      </c>
      <c r="C138" t="s">
        <v>343</v>
      </c>
    </row>
    <row r="139" spans="2:3" x14ac:dyDescent="0.25">
      <c r="B139">
        <v>139</v>
      </c>
      <c r="C139" t="s">
        <v>344</v>
      </c>
    </row>
    <row r="140" spans="2:3" x14ac:dyDescent="0.25">
      <c r="B140">
        <v>140</v>
      </c>
      <c r="C140" t="s">
        <v>345</v>
      </c>
    </row>
    <row r="141" spans="2:3" x14ac:dyDescent="0.25">
      <c r="B141">
        <v>141</v>
      </c>
      <c r="C141" t="s">
        <v>346</v>
      </c>
    </row>
    <row r="142" spans="2:3" x14ac:dyDescent="0.25">
      <c r="B142">
        <v>142</v>
      </c>
      <c r="C142" t="s">
        <v>347</v>
      </c>
    </row>
    <row r="143" spans="2:3" x14ac:dyDescent="0.25">
      <c r="B143">
        <v>143</v>
      </c>
      <c r="C143" t="s">
        <v>348</v>
      </c>
    </row>
    <row r="144" spans="2:3" x14ac:dyDescent="0.25">
      <c r="B144">
        <v>144</v>
      </c>
      <c r="C144" t="s">
        <v>349</v>
      </c>
    </row>
    <row r="145" spans="2:3" x14ac:dyDescent="0.25">
      <c r="B145">
        <v>145</v>
      </c>
      <c r="C145" t="s">
        <v>350</v>
      </c>
    </row>
    <row r="146" spans="2:3" x14ac:dyDescent="0.25">
      <c r="B146">
        <v>146</v>
      </c>
      <c r="C146" t="s">
        <v>351</v>
      </c>
    </row>
    <row r="147" spans="2:3" x14ac:dyDescent="0.25">
      <c r="B147">
        <v>147</v>
      </c>
      <c r="C147" t="s">
        <v>352</v>
      </c>
    </row>
    <row r="148" spans="2:3" x14ac:dyDescent="0.25">
      <c r="B148">
        <v>148</v>
      </c>
      <c r="C148" t="s">
        <v>293</v>
      </c>
    </row>
    <row r="149" spans="2:3" x14ac:dyDescent="0.25">
      <c r="B149">
        <v>149</v>
      </c>
      <c r="C149" t="s">
        <v>294</v>
      </c>
    </row>
    <row r="150" spans="2:3" x14ac:dyDescent="0.25">
      <c r="B150">
        <v>150</v>
      </c>
      <c r="C150" t="s">
        <v>295</v>
      </c>
    </row>
    <row r="151" spans="2:3" x14ac:dyDescent="0.25">
      <c r="B151">
        <v>151</v>
      </c>
      <c r="C151" t="s">
        <v>296</v>
      </c>
    </row>
    <row r="152" spans="2:3" x14ac:dyDescent="0.25">
      <c r="B152">
        <v>152</v>
      </c>
      <c r="C152" t="s">
        <v>297</v>
      </c>
    </row>
    <row r="153" spans="2:3" x14ac:dyDescent="0.25">
      <c r="B153">
        <v>153</v>
      </c>
      <c r="C153" t="s">
        <v>298</v>
      </c>
    </row>
    <row r="154" spans="2:3" x14ac:dyDescent="0.25">
      <c r="B154">
        <v>154</v>
      </c>
      <c r="C154" t="s">
        <v>328</v>
      </c>
    </row>
    <row r="155" spans="2:3" x14ac:dyDescent="0.25">
      <c r="B155">
        <v>155</v>
      </c>
      <c r="C155" t="s">
        <v>299</v>
      </c>
    </row>
    <row r="156" spans="2:3" x14ac:dyDescent="0.25">
      <c r="B156">
        <v>156</v>
      </c>
      <c r="C156" t="s">
        <v>300</v>
      </c>
    </row>
    <row r="157" spans="2:3" x14ac:dyDescent="0.25">
      <c r="B157">
        <v>157</v>
      </c>
      <c r="C157" t="s">
        <v>301</v>
      </c>
    </row>
    <row r="158" spans="2:3" x14ac:dyDescent="0.25">
      <c r="B158">
        <v>158</v>
      </c>
      <c r="C158" t="s">
        <v>302</v>
      </c>
    </row>
    <row r="159" spans="2:3" x14ac:dyDescent="0.25">
      <c r="B159">
        <v>159</v>
      </c>
      <c r="C159" t="s">
        <v>303</v>
      </c>
    </row>
    <row r="160" spans="2:3" x14ac:dyDescent="0.25">
      <c r="B160">
        <v>160</v>
      </c>
      <c r="C160" t="s">
        <v>304</v>
      </c>
    </row>
    <row r="161" spans="2:3" x14ac:dyDescent="0.25">
      <c r="B161">
        <v>161</v>
      </c>
      <c r="C161" t="s">
        <v>305</v>
      </c>
    </row>
    <row r="162" spans="2:3" x14ac:dyDescent="0.25">
      <c r="B162">
        <v>162</v>
      </c>
      <c r="C162" t="s">
        <v>306</v>
      </c>
    </row>
    <row r="163" spans="2:3" x14ac:dyDescent="0.25">
      <c r="B163">
        <v>163</v>
      </c>
      <c r="C163" t="s">
        <v>307</v>
      </c>
    </row>
    <row r="164" spans="2:3" x14ac:dyDescent="0.25">
      <c r="B164">
        <v>164</v>
      </c>
      <c r="C164" t="s">
        <v>308</v>
      </c>
    </row>
    <row r="165" spans="2:3" x14ac:dyDescent="0.25">
      <c r="B165">
        <v>165</v>
      </c>
      <c r="C165" t="s">
        <v>322</v>
      </c>
    </row>
    <row r="166" spans="2:3" x14ac:dyDescent="0.25">
      <c r="B166">
        <v>166</v>
      </c>
      <c r="C166" t="s">
        <v>323</v>
      </c>
    </row>
    <row r="167" spans="2:3" x14ac:dyDescent="0.25">
      <c r="B167">
        <v>167</v>
      </c>
      <c r="C167" t="s">
        <v>309</v>
      </c>
    </row>
    <row r="168" spans="2:3" x14ac:dyDescent="0.25">
      <c r="B168">
        <v>168</v>
      </c>
      <c r="C168" t="s">
        <v>310</v>
      </c>
    </row>
    <row r="169" spans="2:3" x14ac:dyDescent="0.25">
      <c r="B169">
        <v>169</v>
      </c>
      <c r="C169" t="s">
        <v>324</v>
      </c>
    </row>
    <row r="170" spans="2:3" x14ac:dyDescent="0.25">
      <c r="B170">
        <v>170</v>
      </c>
      <c r="C170" t="s">
        <v>311</v>
      </c>
    </row>
    <row r="171" spans="2:3" x14ac:dyDescent="0.25">
      <c r="B171">
        <v>171</v>
      </c>
      <c r="C171" t="s">
        <v>312</v>
      </c>
    </row>
    <row r="172" spans="2:3" x14ac:dyDescent="0.25">
      <c r="B172">
        <v>172</v>
      </c>
      <c r="C172" t="s">
        <v>313</v>
      </c>
    </row>
    <row r="173" spans="2:3" x14ac:dyDescent="0.25">
      <c r="B173">
        <v>173</v>
      </c>
      <c r="C173" t="s">
        <v>314</v>
      </c>
    </row>
    <row r="174" spans="2:3" x14ac:dyDescent="0.25">
      <c r="B174">
        <v>174</v>
      </c>
      <c r="C174" t="s">
        <v>315</v>
      </c>
    </row>
    <row r="175" spans="2:3" x14ac:dyDescent="0.25">
      <c r="B175">
        <v>175</v>
      </c>
      <c r="C175" t="s">
        <v>316</v>
      </c>
    </row>
    <row r="176" spans="2:3" x14ac:dyDescent="0.25">
      <c r="B176">
        <v>176</v>
      </c>
      <c r="C176" t="s">
        <v>317</v>
      </c>
    </row>
    <row r="177" spans="2:3" x14ac:dyDescent="0.25">
      <c r="B177">
        <v>177</v>
      </c>
      <c r="C177" t="s">
        <v>318</v>
      </c>
    </row>
    <row r="178" spans="2:3" x14ac:dyDescent="0.25">
      <c r="B178">
        <v>178</v>
      </c>
      <c r="C178" t="s">
        <v>319</v>
      </c>
    </row>
    <row r="179" spans="2:3" x14ac:dyDescent="0.25">
      <c r="B179">
        <v>179</v>
      </c>
      <c r="C179" t="s">
        <v>320</v>
      </c>
    </row>
    <row r="180" spans="2:3" x14ac:dyDescent="0.25">
      <c r="B180">
        <v>180</v>
      </c>
      <c r="C180" t="s">
        <v>321</v>
      </c>
    </row>
    <row r="181" spans="2:3" x14ac:dyDescent="0.25">
      <c r="B181">
        <v>181</v>
      </c>
      <c r="C181" t="s">
        <v>325</v>
      </c>
    </row>
    <row r="182" spans="2:3" x14ac:dyDescent="0.25">
      <c r="B182">
        <v>182</v>
      </c>
      <c r="C182" t="s">
        <v>326</v>
      </c>
    </row>
    <row r="183" spans="2:3" x14ac:dyDescent="0.25">
      <c r="B183">
        <v>183</v>
      </c>
      <c r="C183" t="s">
        <v>327</v>
      </c>
    </row>
    <row r="184" spans="2:3" x14ac:dyDescent="0.25">
      <c r="B184">
        <v>184</v>
      </c>
      <c r="C184" t="s">
        <v>353</v>
      </c>
    </row>
    <row r="185" spans="2:3" x14ac:dyDescent="0.25">
      <c r="B185">
        <v>185</v>
      </c>
      <c r="C185" t="s">
        <v>354</v>
      </c>
    </row>
    <row r="186" spans="2:3" x14ac:dyDescent="0.25">
      <c r="B186">
        <v>186</v>
      </c>
      <c r="C186" t="s">
        <v>355</v>
      </c>
    </row>
    <row r="187" spans="2:3" x14ac:dyDescent="0.25">
      <c r="B187">
        <v>187</v>
      </c>
      <c r="C187" t="s">
        <v>356</v>
      </c>
    </row>
    <row r="188" spans="2:3" x14ac:dyDescent="0.25">
      <c r="B188">
        <v>188</v>
      </c>
      <c r="C188" t="s">
        <v>357</v>
      </c>
    </row>
    <row r="189" spans="2:3" x14ac:dyDescent="0.25">
      <c r="B189">
        <v>189</v>
      </c>
      <c r="C189" t="s">
        <v>175</v>
      </c>
    </row>
    <row r="190" spans="2:3" x14ac:dyDescent="0.25">
      <c r="B190">
        <v>190</v>
      </c>
      <c r="C190" t="s">
        <v>358</v>
      </c>
    </row>
    <row r="191" spans="2:3" x14ac:dyDescent="0.25">
      <c r="B191">
        <v>191</v>
      </c>
      <c r="C191" t="s">
        <v>359</v>
      </c>
    </row>
    <row r="192" spans="2:3" x14ac:dyDescent="0.25">
      <c r="B192">
        <v>192</v>
      </c>
      <c r="C192" t="s">
        <v>360</v>
      </c>
    </row>
    <row r="193" spans="2:3" x14ac:dyDescent="0.25">
      <c r="B193">
        <v>193</v>
      </c>
      <c r="C193" t="s">
        <v>361</v>
      </c>
    </row>
    <row r="194" spans="2:3" x14ac:dyDescent="0.25">
      <c r="B194">
        <v>194</v>
      </c>
      <c r="C194" t="s">
        <v>362</v>
      </c>
    </row>
    <row r="195" spans="2:3" x14ac:dyDescent="0.25">
      <c r="B195">
        <v>195</v>
      </c>
      <c r="C195" t="s">
        <v>363</v>
      </c>
    </row>
    <row r="196" spans="2:3" x14ac:dyDescent="0.25">
      <c r="B196">
        <v>196</v>
      </c>
      <c r="C196" t="s">
        <v>364</v>
      </c>
    </row>
    <row r="197" spans="2:3" x14ac:dyDescent="0.25">
      <c r="B197">
        <v>197</v>
      </c>
      <c r="C197" t="s">
        <v>365</v>
      </c>
    </row>
    <row r="198" spans="2:3" x14ac:dyDescent="0.25">
      <c r="B198">
        <v>198</v>
      </c>
      <c r="C198" t="s">
        <v>366</v>
      </c>
    </row>
    <row r="199" spans="2:3" x14ac:dyDescent="0.25">
      <c r="B199">
        <v>199</v>
      </c>
      <c r="C199" t="s">
        <v>367</v>
      </c>
    </row>
    <row r="200" spans="2:3" x14ac:dyDescent="0.25">
      <c r="B200">
        <v>200</v>
      </c>
      <c r="C200" t="s">
        <v>368</v>
      </c>
    </row>
    <row r="201" spans="2:3" x14ac:dyDescent="0.25">
      <c r="B201">
        <v>201</v>
      </c>
      <c r="C201" t="s">
        <v>369</v>
      </c>
    </row>
    <row r="202" spans="2:3" x14ac:dyDescent="0.25">
      <c r="B202">
        <v>202</v>
      </c>
      <c r="C202" t="s">
        <v>370</v>
      </c>
    </row>
    <row r="203" spans="2:3" x14ac:dyDescent="0.25">
      <c r="B203">
        <v>203</v>
      </c>
      <c r="C203" t="s">
        <v>372</v>
      </c>
    </row>
    <row r="204" spans="2:3" x14ac:dyDescent="0.25">
      <c r="B204">
        <v>204</v>
      </c>
      <c r="C204" t="s">
        <v>373</v>
      </c>
    </row>
    <row r="205" spans="2:3" x14ac:dyDescent="0.25">
      <c r="B205">
        <v>205</v>
      </c>
      <c r="C205" t="s">
        <v>374</v>
      </c>
    </row>
    <row r="206" spans="2:3" x14ac:dyDescent="0.25">
      <c r="B206">
        <v>206</v>
      </c>
      <c r="C206" t="s">
        <v>375</v>
      </c>
    </row>
    <row r="207" spans="2:3" x14ac:dyDescent="0.25">
      <c r="B207">
        <v>207</v>
      </c>
      <c r="C207" t="s">
        <v>376</v>
      </c>
    </row>
    <row r="208" spans="2:3" x14ac:dyDescent="0.25">
      <c r="B208">
        <v>208</v>
      </c>
      <c r="C208" t="s">
        <v>377</v>
      </c>
    </row>
    <row r="209" spans="2:3" x14ac:dyDescent="0.25">
      <c r="B209">
        <v>209</v>
      </c>
      <c r="C209" t="s">
        <v>378</v>
      </c>
    </row>
    <row r="210" spans="2:3" x14ac:dyDescent="0.25">
      <c r="B210">
        <v>210</v>
      </c>
      <c r="C210" t="s">
        <v>555</v>
      </c>
    </row>
    <row r="211" spans="2:3" x14ac:dyDescent="0.25">
      <c r="B211">
        <v>211</v>
      </c>
      <c r="C211" t="s">
        <v>379</v>
      </c>
    </row>
    <row r="212" spans="2:3" x14ac:dyDescent="0.25">
      <c r="B212">
        <v>212</v>
      </c>
      <c r="C212" t="s">
        <v>380</v>
      </c>
    </row>
    <row r="213" spans="2:3" x14ac:dyDescent="0.25">
      <c r="B213">
        <v>213</v>
      </c>
      <c r="C213" t="s">
        <v>381</v>
      </c>
    </row>
    <row r="214" spans="2:3" x14ac:dyDescent="0.25">
      <c r="B214">
        <v>214</v>
      </c>
      <c r="C214" t="s">
        <v>382</v>
      </c>
    </row>
    <row r="215" spans="2:3" x14ac:dyDescent="0.25">
      <c r="B215">
        <v>215</v>
      </c>
      <c r="C215" t="s">
        <v>383</v>
      </c>
    </row>
    <row r="216" spans="2:3" x14ac:dyDescent="0.25">
      <c r="B216">
        <v>216</v>
      </c>
      <c r="C216" t="s">
        <v>384</v>
      </c>
    </row>
    <row r="217" spans="2:3" x14ac:dyDescent="0.25">
      <c r="B217">
        <v>217</v>
      </c>
      <c r="C217" t="s">
        <v>385</v>
      </c>
    </row>
    <row r="218" spans="2:3" x14ac:dyDescent="0.25">
      <c r="B218">
        <v>218</v>
      </c>
      <c r="C218" t="s">
        <v>386</v>
      </c>
    </row>
    <row r="219" spans="2:3" x14ac:dyDescent="0.25">
      <c r="B219">
        <v>219</v>
      </c>
      <c r="C219" t="s">
        <v>387</v>
      </c>
    </row>
    <row r="220" spans="2:3" x14ac:dyDescent="0.25">
      <c r="B220">
        <v>220</v>
      </c>
      <c r="C220" t="s">
        <v>388</v>
      </c>
    </row>
    <row r="221" spans="2:3" x14ac:dyDescent="0.25">
      <c r="B221">
        <v>221</v>
      </c>
      <c r="C221" t="s">
        <v>389</v>
      </c>
    </row>
    <row r="222" spans="2:3" x14ac:dyDescent="0.25">
      <c r="B222">
        <v>222</v>
      </c>
      <c r="C222" t="s">
        <v>390</v>
      </c>
    </row>
    <row r="223" spans="2:3" x14ac:dyDescent="0.25">
      <c r="B223">
        <v>223</v>
      </c>
      <c r="C223" t="s">
        <v>391</v>
      </c>
    </row>
    <row r="224" spans="2:3" x14ac:dyDescent="0.25">
      <c r="B224">
        <v>224</v>
      </c>
      <c r="C224" t="s">
        <v>392</v>
      </c>
    </row>
    <row r="225" spans="2:3" x14ac:dyDescent="0.25">
      <c r="B225">
        <v>225</v>
      </c>
      <c r="C225" t="s">
        <v>393</v>
      </c>
    </row>
    <row r="226" spans="2:3" x14ac:dyDescent="0.25">
      <c r="B226">
        <v>226</v>
      </c>
      <c r="C226" t="s">
        <v>394</v>
      </c>
    </row>
    <row r="227" spans="2:3" x14ac:dyDescent="0.25">
      <c r="B227">
        <v>227</v>
      </c>
      <c r="C227" t="s">
        <v>395</v>
      </c>
    </row>
    <row r="228" spans="2:3" x14ac:dyDescent="0.25">
      <c r="B228">
        <v>228</v>
      </c>
      <c r="C228" t="s">
        <v>396</v>
      </c>
    </row>
    <row r="229" spans="2:3" x14ac:dyDescent="0.25">
      <c r="B229">
        <v>229</v>
      </c>
      <c r="C229" t="s">
        <v>397</v>
      </c>
    </row>
    <row r="230" spans="2:3" x14ac:dyDescent="0.25">
      <c r="B230">
        <v>230</v>
      </c>
      <c r="C230" t="s">
        <v>398</v>
      </c>
    </row>
    <row r="231" spans="2:3" x14ac:dyDescent="0.25">
      <c r="B231">
        <v>231</v>
      </c>
      <c r="C231" t="s">
        <v>399</v>
      </c>
    </row>
    <row r="232" spans="2:3" x14ac:dyDescent="0.25">
      <c r="B232">
        <v>232</v>
      </c>
      <c r="C232" t="s">
        <v>400</v>
      </c>
    </row>
    <row r="233" spans="2:3" x14ac:dyDescent="0.25">
      <c r="B233">
        <v>233</v>
      </c>
      <c r="C233" t="s">
        <v>401</v>
      </c>
    </row>
    <row r="234" spans="2:3" x14ac:dyDescent="0.25">
      <c r="B234">
        <v>234</v>
      </c>
      <c r="C234" t="s">
        <v>402</v>
      </c>
    </row>
    <row r="235" spans="2:3" x14ac:dyDescent="0.25">
      <c r="B235">
        <v>235</v>
      </c>
      <c r="C235" t="s">
        <v>403</v>
      </c>
    </row>
    <row r="236" spans="2:3" x14ac:dyDescent="0.25">
      <c r="B236">
        <v>236</v>
      </c>
      <c r="C236" t="s">
        <v>404</v>
      </c>
    </row>
    <row r="237" spans="2:3" x14ac:dyDescent="0.25">
      <c r="B237">
        <v>237</v>
      </c>
      <c r="C237" t="s">
        <v>405</v>
      </c>
    </row>
    <row r="238" spans="2:3" x14ac:dyDescent="0.25">
      <c r="B238">
        <v>238</v>
      </c>
      <c r="C238" t="s">
        <v>406</v>
      </c>
    </row>
    <row r="239" spans="2:3" x14ac:dyDescent="0.25">
      <c r="B239">
        <v>239</v>
      </c>
      <c r="C239" t="s">
        <v>407</v>
      </c>
    </row>
    <row r="240" spans="2:3" x14ac:dyDescent="0.25">
      <c r="B240">
        <v>240</v>
      </c>
      <c r="C240" t="s">
        <v>408</v>
      </c>
    </row>
    <row r="241" spans="2:3" x14ac:dyDescent="0.25">
      <c r="B241">
        <v>241</v>
      </c>
      <c r="C241" t="s">
        <v>409</v>
      </c>
    </row>
    <row r="242" spans="2:3" x14ac:dyDescent="0.25">
      <c r="B242">
        <v>242</v>
      </c>
      <c r="C242" t="s">
        <v>410</v>
      </c>
    </row>
    <row r="243" spans="2:3" x14ac:dyDescent="0.25">
      <c r="B243">
        <v>243</v>
      </c>
      <c r="C243" t="s">
        <v>411</v>
      </c>
    </row>
    <row r="244" spans="2:3" x14ac:dyDescent="0.25">
      <c r="B244">
        <v>244</v>
      </c>
      <c r="C244" t="s">
        <v>412</v>
      </c>
    </row>
    <row r="245" spans="2:3" x14ac:dyDescent="0.25">
      <c r="B245">
        <v>245</v>
      </c>
      <c r="C245" t="s">
        <v>413</v>
      </c>
    </row>
    <row r="246" spans="2:3" x14ac:dyDescent="0.25">
      <c r="B246">
        <v>246</v>
      </c>
      <c r="C246" t="s">
        <v>371</v>
      </c>
    </row>
    <row r="247" spans="2:3" x14ac:dyDescent="0.25">
      <c r="B247">
        <v>247</v>
      </c>
      <c r="C247" t="s">
        <v>414</v>
      </c>
    </row>
    <row r="248" spans="2:3" x14ac:dyDescent="0.25">
      <c r="B248">
        <v>248</v>
      </c>
      <c r="C248" t="s">
        <v>415</v>
      </c>
    </row>
    <row r="249" spans="2:3" x14ac:dyDescent="0.25">
      <c r="B249">
        <v>249</v>
      </c>
      <c r="C249" t="s">
        <v>416</v>
      </c>
    </row>
    <row r="250" spans="2:3" x14ac:dyDescent="0.25">
      <c r="B250">
        <v>250</v>
      </c>
      <c r="C250" t="s">
        <v>417</v>
      </c>
    </row>
    <row r="251" spans="2:3" x14ac:dyDescent="0.25">
      <c r="B251">
        <v>251</v>
      </c>
      <c r="C251" t="s">
        <v>418</v>
      </c>
    </row>
    <row r="252" spans="2:3" x14ac:dyDescent="0.25">
      <c r="B252">
        <v>252</v>
      </c>
      <c r="C252" t="s">
        <v>419</v>
      </c>
    </row>
    <row r="253" spans="2:3" x14ac:dyDescent="0.25">
      <c r="B253">
        <v>253</v>
      </c>
      <c r="C253" t="s">
        <v>420</v>
      </c>
    </row>
    <row r="254" spans="2:3" x14ac:dyDescent="0.25">
      <c r="B254">
        <v>254</v>
      </c>
      <c r="C254" t="s">
        <v>421</v>
      </c>
    </row>
    <row r="255" spans="2:3" x14ac:dyDescent="0.25">
      <c r="B255">
        <v>255</v>
      </c>
      <c r="C255" t="s">
        <v>422</v>
      </c>
    </row>
    <row r="256" spans="2:3" x14ac:dyDescent="0.25">
      <c r="B256">
        <v>256</v>
      </c>
      <c r="C256" t="s">
        <v>423</v>
      </c>
    </row>
    <row r="257" spans="2:3" x14ac:dyDescent="0.25">
      <c r="B257">
        <v>257</v>
      </c>
      <c r="C257" t="s">
        <v>424</v>
      </c>
    </row>
    <row r="258" spans="2:3" x14ac:dyDescent="0.25">
      <c r="B258">
        <v>258</v>
      </c>
      <c r="C258" t="s">
        <v>425</v>
      </c>
    </row>
    <row r="259" spans="2:3" x14ac:dyDescent="0.25">
      <c r="B259">
        <v>259</v>
      </c>
      <c r="C259" t="s">
        <v>426</v>
      </c>
    </row>
    <row r="260" spans="2:3" x14ac:dyDescent="0.25">
      <c r="B260">
        <v>260</v>
      </c>
      <c r="C260" t="s">
        <v>427</v>
      </c>
    </row>
    <row r="261" spans="2:3" x14ac:dyDescent="0.25">
      <c r="B261">
        <v>261</v>
      </c>
      <c r="C261" t="s">
        <v>428</v>
      </c>
    </row>
    <row r="262" spans="2:3" x14ac:dyDescent="0.25">
      <c r="B262">
        <v>262</v>
      </c>
      <c r="C262" t="s">
        <v>429</v>
      </c>
    </row>
    <row r="263" spans="2:3" x14ac:dyDescent="0.25">
      <c r="B263">
        <v>263</v>
      </c>
      <c r="C263" t="s">
        <v>430</v>
      </c>
    </row>
    <row r="264" spans="2:3" x14ac:dyDescent="0.25">
      <c r="B264">
        <v>264</v>
      </c>
      <c r="C264" t="s">
        <v>431</v>
      </c>
    </row>
    <row r="265" spans="2:3" x14ac:dyDescent="0.25">
      <c r="B265">
        <v>265</v>
      </c>
      <c r="C265" t="s">
        <v>432</v>
      </c>
    </row>
    <row r="266" spans="2:3" x14ac:dyDescent="0.25">
      <c r="B266">
        <v>266</v>
      </c>
      <c r="C266" t="s">
        <v>433</v>
      </c>
    </row>
    <row r="267" spans="2:3" x14ac:dyDescent="0.25">
      <c r="B267">
        <v>267</v>
      </c>
      <c r="C267" t="s">
        <v>434</v>
      </c>
    </row>
    <row r="268" spans="2:3" x14ac:dyDescent="0.25">
      <c r="B268">
        <v>268</v>
      </c>
      <c r="C268" t="s">
        <v>435</v>
      </c>
    </row>
    <row r="269" spans="2:3" x14ac:dyDescent="0.25">
      <c r="B269">
        <v>269</v>
      </c>
      <c r="C269" t="s">
        <v>436</v>
      </c>
    </row>
    <row r="270" spans="2:3" x14ac:dyDescent="0.25">
      <c r="B270">
        <v>270</v>
      </c>
      <c r="C270" t="s">
        <v>437</v>
      </c>
    </row>
    <row r="271" spans="2:3" x14ac:dyDescent="0.25">
      <c r="B271">
        <v>271</v>
      </c>
      <c r="C271" t="s">
        <v>438</v>
      </c>
    </row>
    <row r="272" spans="2:3" x14ac:dyDescent="0.25">
      <c r="B272">
        <v>272</v>
      </c>
      <c r="C272" t="s">
        <v>439</v>
      </c>
    </row>
    <row r="273" spans="2:3" x14ac:dyDescent="0.25">
      <c r="B273">
        <v>273</v>
      </c>
      <c r="C273" t="s">
        <v>440</v>
      </c>
    </row>
    <row r="274" spans="2:3" x14ac:dyDescent="0.25">
      <c r="B274">
        <v>274</v>
      </c>
      <c r="C274" t="s">
        <v>441</v>
      </c>
    </row>
    <row r="275" spans="2:3" x14ac:dyDescent="0.25">
      <c r="B275">
        <v>275</v>
      </c>
      <c r="C275" t="s">
        <v>442</v>
      </c>
    </row>
    <row r="276" spans="2:3" x14ac:dyDescent="0.25">
      <c r="B276">
        <v>276</v>
      </c>
      <c r="C276" t="s">
        <v>443</v>
      </c>
    </row>
    <row r="277" spans="2:3" x14ac:dyDescent="0.25">
      <c r="B277">
        <v>277</v>
      </c>
      <c r="C277" t="s">
        <v>237</v>
      </c>
    </row>
    <row r="278" spans="2:3" x14ac:dyDescent="0.25">
      <c r="B278">
        <v>278</v>
      </c>
      <c r="C278" t="s">
        <v>444</v>
      </c>
    </row>
    <row r="279" spans="2:3" x14ac:dyDescent="0.25">
      <c r="B279">
        <v>279</v>
      </c>
      <c r="C279" t="s">
        <v>445</v>
      </c>
    </row>
    <row r="280" spans="2:3" x14ac:dyDescent="0.25">
      <c r="B280">
        <v>280</v>
      </c>
      <c r="C280" t="s">
        <v>446</v>
      </c>
    </row>
    <row r="281" spans="2:3" x14ac:dyDescent="0.25">
      <c r="B281">
        <v>281</v>
      </c>
      <c r="C281" t="s">
        <v>447</v>
      </c>
    </row>
    <row r="282" spans="2:3" x14ac:dyDescent="0.25">
      <c r="B282">
        <v>282</v>
      </c>
      <c r="C282" t="s">
        <v>215</v>
      </c>
    </row>
    <row r="283" spans="2:3" x14ac:dyDescent="0.25">
      <c r="B283">
        <v>283</v>
      </c>
      <c r="C283" t="s">
        <v>217</v>
      </c>
    </row>
    <row r="284" spans="2:3" x14ac:dyDescent="0.25">
      <c r="B284">
        <v>284</v>
      </c>
      <c r="C284" t="s">
        <v>448</v>
      </c>
    </row>
    <row r="285" spans="2:3" x14ac:dyDescent="0.25">
      <c r="B285">
        <v>285</v>
      </c>
      <c r="C285" t="s">
        <v>266</v>
      </c>
    </row>
    <row r="286" spans="2:3" x14ac:dyDescent="0.25">
      <c r="B286">
        <v>286</v>
      </c>
      <c r="C286" t="s">
        <v>449</v>
      </c>
    </row>
    <row r="287" spans="2:3" x14ac:dyDescent="0.25">
      <c r="B287">
        <v>287</v>
      </c>
      <c r="C287" t="s">
        <v>511</v>
      </c>
    </row>
    <row r="288" spans="2:3" x14ac:dyDescent="0.25">
      <c r="B288">
        <v>288</v>
      </c>
      <c r="C288" t="s">
        <v>450</v>
      </c>
    </row>
    <row r="289" spans="2:3" x14ac:dyDescent="0.25">
      <c r="B289">
        <v>289</v>
      </c>
      <c r="C289" t="s">
        <v>506</v>
      </c>
    </row>
    <row r="290" spans="2:3" x14ac:dyDescent="0.25">
      <c r="B290">
        <v>290</v>
      </c>
      <c r="C290" t="s">
        <v>451</v>
      </c>
    </row>
    <row r="291" spans="2:3" x14ac:dyDescent="0.25">
      <c r="B291">
        <v>291</v>
      </c>
      <c r="C291" t="s">
        <v>452</v>
      </c>
    </row>
    <row r="292" spans="2:3" x14ac:dyDescent="0.25">
      <c r="B292">
        <v>292</v>
      </c>
      <c r="C292" t="s">
        <v>453</v>
      </c>
    </row>
    <row r="293" spans="2:3" x14ac:dyDescent="0.25">
      <c r="B293">
        <v>293</v>
      </c>
      <c r="C293" t="s">
        <v>454</v>
      </c>
    </row>
    <row r="294" spans="2:3" x14ac:dyDescent="0.25">
      <c r="B294">
        <v>294</v>
      </c>
      <c r="C294" t="s">
        <v>455</v>
      </c>
    </row>
    <row r="295" spans="2:3" x14ac:dyDescent="0.25">
      <c r="B295">
        <v>295</v>
      </c>
      <c r="C295" t="s">
        <v>456</v>
      </c>
    </row>
    <row r="296" spans="2:3" x14ac:dyDescent="0.25">
      <c r="B296">
        <v>296</v>
      </c>
      <c r="C296" t="s">
        <v>457</v>
      </c>
    </row>
    <row r="297" spans="2:3" x14ac:dyDescent="0.25">
      <c r="B297">
        <v>297</v>
      </c>
      <c r="C297" t="s">
        <v>458</v>
      </c>
    </row>
    <row r="298" spans="2:3" x14ac:dyDescent="0.25">
      <c r="B298">
        <v>298</v>
      </c>
      <c r="C298" t="s">
        <v>459</v>
      </c>
    </row>
    <row r="299" spans="2:3" x14ac:dyDescent="0.25">
      <c r="B299">
        <v>299</v>
      </c>
      <c r="C299" t="s">
        <v>460</v>
      </c>
    </row>
    <row r="300" spans="2:3" x14ac:dyDescent="0.25">
      <c r="B300">
        <v>300</v>
      </c>
      <c r="C300" t="s">
        <v>359</v>
      </c>
    </row>
    <row r="301" spans="2:3" x14ac:dyDescent="0.25">
      <c r="B301">
        <v>301</v>
      </c>
      <c r="C301" t="s">
        <v>507</v>
      </c>
    </row>
    <row r="302" spans="2:3" x14ac:dyDescent="0.25">
      <c r="B302">
        <v>302</v>
      </c>
      <c r="C302" t="s">
        <v>512</v>
      </c>
    </row>
    <row r="303" spans="2:3" x14ac:dyDescent="0.25">
      <c r="B303">
        <v>303</v>
      </c>
      <c r="C303" t="s">
        <v>461</v>
      </c>
    </row>
    <row r="304" spans="2:3" x14ac:dyDescent="0.25">
      <c r="B304">
        <v>304</v>
      </c>
      <c r="C304" t="s">
        <v>462</v>
      </c>
    </row>
    <row r="305" spans="2:3" x14ac:dyDescent="0.25">
      <c r="B305">
        <v>305</v>
      </c>
      <c r="C305" t="s">
        <v>463</v>
      </c>
    </row>
    <row r="306" spans="2:3" x14ac:dyDescent="0.25">
      <c r="B306">
        <v>306</v>
      </c>
      <c r="C306" t="s">
        <v>464</v>
      </c>
    </row>
    <row r="307" spans="2:3" x14ac:dyDescent="0.25">
      <c r="B307">
        <v>307</v>
      </c>
      <c r="C307" t="s">
        <v>465</v>
      </c>
    </row>
    <row r="308" spans="2:3" x14ac:dyDescent="0.25">
      <c r="B308">
        <v>308</v>
      </c>
      <c r="C308" t="s">
        <v>513</v>
      </c>
    </row>
    <row r="309" spans="2:3" x14ac:dyDescent="0.25">
      <c r="B309">
        <v>309</v>
      </c>
      <c r="C309" t="s">
        <v>466</v>
      </c>
    </row>
    <row r="310" spans="2:3" x14ac:dyDescent="0.25">
      <c r="B310">
        <v>310</v>
      </c>
      <c r="C310" t="s">
        <v>467</v>
      </c>
    </row>
    <row r="311" spans="2:3" x14ac:dyDescent="0.25">
      <c r="B311">
        <v>311</v>
      </c>
      <c r="C311" t="s">
        <v>468</v>
      </c>
    </row>
    <row r="312" spans="2:3" x14ac:dyDescent="0.25">
      <c r="B312">
        <v>312</v>
      </c>
      <c r="C312" t="s">
        <v>469</v>
      </c>
    </row>
    <row r="313" spans="2:3" x14ac:dyDescent="0.25">
      <c r="B313">
        <v>313</v>
      </c>
      <c r="C313" t="s">
        <v>470</v>
      </c>
    </row>
    <row r="314" spans="2:3" x14ac:dyDescent="0.25">
      <c r="B314">
        <v>314</v>
      </c>
      <c r="C314" t="s">
        <v>471</v>
      </c>
    </row>
    <row r="315" spans="2:3" x14ac:dyDescent="0.25">
      <c r="B315">
        <v>315</v>
      </c>
      <c r="C315" t="s">
        <v>472</v>
      </c>
    </row>
    <row r="316" spans="2:3" x14ac:dyDescent="0.25">
      <c r="B316">
        <v>316</v>
      </c>
      <c r="C316" t="s">
        <v>473</v>
      </c>
    </row>
    <row r="317" spans="2:3" x14ac:dyDescent="0.25">
      <c r="B317">
        <v>317</v>
      </c>
      <c r="C317" t="s">
        <v>474</v>
      </c>
    </row>
    <row r="318" spans="2:3" x14ac:dyDescent="0.25">
      <c r="B318">
        <v>318</v>
      </c>
      <c r="C318" t="s">
        <v>514</v>
      </c>
    </row>
    <row r="319" spans="2:3" x14ac:dyDescent="0.25">
      <c r="B319">
        <v>319</v>
      </c>
      <c r="C319" t="s">
        <v>475</v>
      </c>
    </row>
    <row r="320" spans="2:3" x14ac:dyDescent="0.25">
      <c r="B320">
        <v>320</v>
      </c>
      <c r="C320" t="s">
        <v>476</v>
      </c>
    </row>
    <row r="321" spans="2:3" x14ac:dyDescent="0.25">
      <c r="B321">
        <v>321</v>
      </c>
      <c r="C321" t="s">
        <v>477</v>
      </c>
    </row>
    <row r="322" spans="2:3" x14ac:dyDescent="0.25">
      <c r="B322">
        <v>322</v>
      </c>
      <c r="C322" t="s">
        <v>478</v>
      </c>
    </row>
    <row r="323" spans="2:3" x14ac:dyDescent="0.25">
      <c r="B323">
        <v>323</v>
      </c>
      <c r="C323" t="s">
        <v>479</v>
      </c>
    </row>
    <row r="324" spans="2:3" x14ac:dyDescent="0.25">
      <c r="B324">
        <v>324</v>
      </c>
      <c r="C324" t="s">
        <v>480</v>
      </c>
    </row>
    <row r="325" spans="2:3" x14ac:dyDescent="0.25">
      <c r="B325">
        <v>325</v>
      </c>
      <c r="C325" t="s">
        <v>481</v>
      </c>
    </row>
    <row r="326" spans="2:3" x14ac:dyDescent="0.25">
      <c r="B326">
        <v>326</v>
      </c>
      <c r="C326" t="s">
        <v>482</v>
      </c>
    </row>
    <row r="327" spans="2:3" x14ac:dyDescent="0.25">
      <c r="B327">
        <v>327</v>
      </c>
      <c r="C327" t="s">
        <v>483</v>
      </c>
    </row>
    <row r="328" spans="2:3" x14ac:dyDescent="0.25">
      <c r="B328">
        <v>328</v>
      </c>
      <c r="C328" t="s">
        <v>484</v>
      </c>
    </row>
    <row r="329" spans="2:3" x14ac:dyDescent="0.25">
      <c r="B329">
        <v>329</v>
      </c>
      <c r="C329" t="s">
        <v>485</v>
      </c>
    </row>
    <row r="330" spans="2:3" x14ac:dyDescent="0.25">
      <c r="B330">
        <v>330</v>
      </c>
      <c r="C330" t="s">
        <v>486</v>
      </c>
    </row>
    <row r="331" spans="2:3" x14ac:dyDescent="0.25">
      <c r="B331">
        <v>331</v>
      </c>
      <c r="C331" t="s">
        <v>241</v>
      </c>
    </row>
    <row r="332" spans="2:3" x14ac:dyDescent="0.25">
      <c r="B332">
        <v>332</v>
      </c>
      <c r="C332" t="s">
        <v>487</v>
      </c>
    </row>
    <row r="333" spans="2:3" x14ac:dyDescent="0.25">
      <c r="B333">
        <v>333</v>
      </c>
      <c r="C333" t="s">
        <v>488</v>
      </c>
    </row>
    <row r="334" spans="2:3" x14ac:dyDescent="0.25">
      <c r="B334">
        <v>334</v>
      </c>
      <c r="C334" t="s">
        <v>515</v>
      </c>
    </row>
    <row r="335" spans="2:3" x14ac:dyDescent="0.25">
      <c r="B335">
        <v>335</v>
      </c>
      <c r="C335" t="s">
        <v>508</v>
      </c>
    </row>
    <row r="336" spans="2:3" x14ac:dyDescent="0.25">
      <c r="B336">
        <v>336</v>
      </c>
      <c r="C336" t="s">
        <v>489</v>
      </c>
    </row>
    <row r="337" spans="2:3" x14ac:dyDescent="0.25">
      <c r="B337">
        <v>337</v>
      </c>
      <c r="C337" t="s">
        <v>227</v>
      </c>
    </row>
    <row r="338" spans="2:3" x14ac:dyDescent="0.25">
      <c r="B338">
        <v>338</v>
      </c>
      <c r="C338" t="s">
        <v>490</v>
      </c>
    </row>
    <row r="339" spans="2:3" x14ac:dyDescent="0.25">
      <c r="B339">
        <v>339</v>
      </c>
      <c r="C339" t="s">
        <v>491</v>
      </c>
    </row>
    <row r="340" spans="2:3" x14ac:dyDescent="0.25">
      <c r="B340">
        <v>340</v>
      </c>
      <c r="C340" t="s">
        <v>510</v>
      </c>
    </row>
    <row r="341" spans="2:3" x14ac:dyDescent="0.25">
      <c r="B341">
        <v>341</v>
      </c>
      <c r="C341" t="s">
        <v>492</v>
      </c>
    </row>
    <row r="342" spans="2:3" x14ac:dyDescent="0.25">
      <c r="B342">
        <v>342</v>
      </c>
      <c r="C342" t="s">
        <v>493</v>
      </c>
    </row>
    <row r="343" spans="2:3" x14ac:dyDescent="0.25">
      <c r="B343">
        <v>343</v>
      </c>
      <c r="C343" t="s">
        <v>494</v>
      </c>
    </row>
    <row r="344" spans="2:3" x14ac:dyDescent="0.25">
      <c r="B344">
        <v>344</v>
      </c>
      <c r="C344" t="s">
        <v>495</v>
      </c>
    </row>
    <row r="345" spans="2:3" x14ac:dyDescent="0.25">
      <c r="B345">
        <v>345</v>
      </c>
      <c r="C345" t="s">
        <v>496</v>
      </c>
    </row>
    <row r="346" spans="2:3" x14ac:dyDescent="0.25">
      <c r="B346">
        <v>346</v>
      </c>
      <c r="C346" t="s">
        <v>497</v>
      </c>
    </row>
    <row r="347" spans="2:3" x14ac:dyDescent="0.25">
      <c r="B347">
        <v>347</v>
      </c>
      <c r="C347" t="s">
        <v>498</v>
      </c>
    </row>
    <row r="348" spans="2:3" x14ac:dyDescent="0.25">
      <c r="B348">
        <v>348</v>
      </c>
      <c r="C348" t="s">
        <v>499</v>
      </c>
    </row>
    <row r="349" spans="2:3" x14ac:dyDescent="0.25">
      <c r="B349">
        <v>349</v>
      </c>
      <c r="C349" t="s">
        <v>516</v>
      </c>
    </row>
    <row r="350" spans="2:3" x14ac:dyDescent="0.25">
      <c r="B350">
        <v>350</v>
      </c>
      <c r="C350" t="s">
        <v>500</v>
      </c>
    </row>
    <row r="351" spans="2:3" x14ac:dyDescent="0.25">
      <c r="B351">
        <v>351</v>
      </c>
      <c r="C351" t="s">
        <v>501</v>
      </c>
    </row>
    <row r="352" spans="2:3" x14ac:dyDescent="0.25">
      <c r="B352">
        <v>352</v>
      </c>
      <c r="C352" t="s">
        <v>502</v>
      </c>
    </row>
    <row r="353" spans="2:3" x14ac:dyDescent="0.25">
      <c r="B353">
        <v>353</v>
      </c>
      <c r="C353" t="s">
        <v>517</v>
      </c>
    </row>
    <row r="354" spans="2:3" x14ac:dyDescent="0.25">
      <c r="B354">
        <v>354</v>
      </c>
      <c r="C354" t="s">
        <v>503</v>
      </c>
    </row>
    <row r="355" spans="2:3" x14ac:dyDescent="0.25">
      <c r="B355">
        <v>355</v>
      </c>
      <c r="C355" t="s">
        <v>244</v>
      </c>
    </row>
    <row r="356" spans="2:3" x14ac:dyDescent="0.25">
      <c r="B356">
        <v>356</v>
      </c>
      <c r="C356" t="s">
        <v>504</v>
      </c>
    </row>
    <row r="357" spans="2:3" x14ac:dyDescent="0.25">
      <c r="B357">
        <v>357</v>
      </c>
      <c r="C357" t="s">
        <v>505</v>
      </c>
    </row>
    <row r="358" spans="2:3" x14ac:dyDescent="0.25">
      <c r="B358">
        <v>358</v>
      </c>
      <c r="C358" t="s">
        <v>524</v>
      </c>
    </row>
    <row r="359" spans="2:3" x14ac:dyDescent="0.25">
      <c r="B359">
        <v>359</v>
      </c>
      <c r="C359" t="s">
        <v>518</v>
      </c>
    </row>
    <row r="360" spans="2:3" x14ac:dyDescent="0.25">
      <c r="B360">
        <v>360</v>
      </c>
      <c r="C360" t="s">
        <v>525</v>
      </c>
    </row>
    <row r="361" spans="2:3" x14ac:dyDescent="0.25">
      <c r="B361">
        <v>361</v>
      </c>
      <c r="C361" t="s">
        <v>526</v>
      </c>
    </row>
    <row r="362" spans="2:3" x14ac:dyDescent="0.25">
      <c r="B362">
        <v>362</v>
      </c>
      <c r="C362" t="s">
        <v>519</v>
      </c>
    </row>
    <row r="363" spans="2:3" x14ac:dyDescent="0.25">
      <c r="B363">
        <v>363</v>
      </c>
      <c r="C363" t="s">
        <v>527</v>
      </c>
    </row>
    <row r="364" spans="2:3" x14ac:dyDescent="0.25">
      <c r="B364">
        <v>364</v>
      </c>
      <c r="C364" t="s">
        <v>528</v>
      </c>
    </row>
    <row r="365" spans="2:3" x14ac:dyDescent="0.25">
      <c r="B365">
        <v>365</v>
      </c>
      <c r="C365" t="s">
        <v>529</v>
      </c>
    </row>
    <row r="366" spans="2:3" x14ac:dyDescent="0.25">
      <c r="B366">
        <v>366</v>
      </c>
      <c r="C366" t="s">
        <v>530</v>
      </c>
    </row>
    <row r="367" spans="2:3" x14ac:dyDescent="0.25">
      <c r="B367">
        <v>367</v>
      </c>
      <c r="C367" t="s">
        <v>531</v>
      </c>
    </row>
    <row r="368" spans="2:3" x14ac:dyDescent="0.25">
      <c r="B368">
        <v>368</v>
      </c>
      <c r="C368" t="s">
        <v>532</v>
      </c>
    </row>
    <row r="369" spans="2:3" x14ac:dyDescent="0.25">
      <c r="B369">
        <v>369</v>
      </c>
      <c r="C369" t="s">
        <v>533</v>
      </c>
    </row>
    <row r="370" spans="2:3" x14ac:dyDescent="0.25">
      <c r="B370">
        <v>370</v>
      </c>
      <c r="C370" t="s">
        <v>534</v>
      </c>
    </row>
    <row r="371" spans="2:3" x14ac:dyDescent="0.25">
      <c r="B371">
        <v>371</v>
      </c>
      <c r="C371" t="s">
        <v>535</v>
      </c>
    </row>
    <row r="372" spans="2:3" x14ac:dyDescent="0.25">
      <c r="B372">
        <v>372</v>
      </c>
      <c r="C372" t="s">
        <v>536</v>
      </c>
    </row>
    <row r="373" spans="2:3" x14ac:dyDescent="0.25">
      <c r="B373">
        <v>373</v>
      </c>
      <c r="C373" t="s">
        <v>520</v>
      </c>
    </row>
    <row r="374" spans="2:3" x14ac:dyDescent="0.25">
      <c r="B374">
        <v>374</v>
      </c>
      <c r="C374" t="s">
        <v>537</v>
      </c>
    </row>
    <row r="375" spans="2:3" x14ac:dyDescent="0.25">
      <c r="B375">
        <v>375</v>
      </c>
      <c r="C375" t="s">
        <v>521</v>
      </c>
    </row>
    <row r="376" spans="2:3" x14ac:dyDescent="0.25">
      <c r="B376">
        <v>376</v>
      </c>
      <c r="C376" t="s">
        <v>538</v>
      </c>
    </row>
    <row r="377" spans="2:3" x14ac:dyDescent="0.25">
      <c r="B377">
        <v>377</v>
      </c>
      <c r="C377" t="s">
        <v>539</v>
      </c>
    </row>
    <row r="378" spans="2:3" x14ac:dyDescent="0.25">
      <c r="B378">
        <v>378</v>
      </c>
      <c r="C378" t="s">
        <v>540</v>
      </c>
    </row>
    <row r="379" spans="2:3" x14ac:dyDescent="0.25">
      <c r="B379">
        <v>379</v>
      </c>
      <c r="C379" t="s">
        <v>541</v>
      </c>
    </row>
    <row r="380" spans="2:3" x14ac:dyDescent="0.25">
      <c r="B380">
        <v>380</v>
      </c>
      <c r="C380" t="s">
        <v>542</v>
      </c>
    </row>
    <row r="381" spans="2:3" x14ac:dyDescent="0.25">
      <c r="B381">
        <v>381</v>
      </c>
      <c r="C381" t="s">
        <v>522</v>
      </c>
    </row>
    <row r="382" spans="2:3" x14ac:dyDescent="0.25">
      <c r="B382">
        <v>382</v>
      </c>
      <c r="C382" t="s">
        <v>523</v>
      </c>
    </row>
  </sheetData>
  <sheetProtection algorithmName="SHA-512" hashValue="uRrkG6BKGQCtSOz1xHgpSfFmTBQmHwdO7WbnuMyb9Kt2jEAF80AublNkYt/cCbOgMKNoz5T+asIYcVeoSGmnZg==" saltValue="rof5V3/3LU/Zg2Ll4lxPxg==" spinCount="100000" sheet="1" objects="1" scenarios="1"/>
  <conditionalFormatting sqref="C358:C1048576 C1:C91 C125:C270">
    <cfRule type="duplicateValues" dxfId="9" priority="7"/>
  </conditionalFormatting>
  <conditionalFormatting sqref="C358:C1048576 C1:C270">
    <cfRule type="duplicateValues" dxfId="8" priority="11"/>
  </conditionalFormatting>
  <hyperlinks>
    <hyperlink ref="C274" r:id="rId1" display="https://www.success.com/4-powerful-habits-that-will-change-your-life/" xr:uid="{D5E7B317-58B8-4BA4-A020-F94A2D3C027B}"/>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D3EB9-7781-49DE-B5D3-BB1907BE4814}">
  <sheetPr>
    <tabColor rgb="FFC00000"/>
    <pageSetUpPr fitToPage="1"/>
  </sheetPr>
  <dimension ref="A1:X113"/>
  <sheetViews>
    <sheetView showGridLines="0" showRowColHeaders="0" workbookViewId="0">
      <selection activeCell="B6" sqref="B6"/>
    </sheetView>
  </sheetViews>
  <sheetFormatPr defaultColWidth="0" defaultRowHeight="15" zeroHeight="1" x14ac:dyDescent="0.25"/>
  <cols>
    <col min="1" max="1" width="4.42578125" style="31" customWidth="1"/>
    <col min="2" max="2" width="11" style="31" customWidth="1"/>
    <col min="3" max="3" width="12.7109375" style="31" customWidth="1"/>
    <col min="4" max="23" width="9.140625" style="31" customWidth="1"/>
    <col min="24" max="24" width="2.85546875" style="31" customWidth="1"/>
    <col min="25" max="16384" width="9.140625" style="31" hidden="1"/>
  </cols>
  <sheetData>
    <row r="1" spans="1:23" s="30" customFormat="1" ht="55.5" customHeight="1" x14ac:dyDescent="0.25">
      <c r="A1" s="29"/>
      <c r="B1" s="29"/>
      <c r="C1" s="29"/>
      <c r="D1" s="29"/>
      <c r="E1" s="29"/>
      <c r="F1" s="29"/>
      <c r="G1" s="29"/>
      <c r="H1" s="29"/>
      <c r="I1" s="29"/>
      <c r="J1" s="29"/>
      <c r="K1" s="29"/>
      <c r="L1" s="29"/>
      <c r="M1" s="29"/>
      <c r="N1" s="29"/>
      <c r="O1" s="29"/>
      <c r="P1" s="29"/>
      <c r="Q1" s="29"/>
      <c r="R1" s="29"/>
      <c r="S1" s="29"/>
      <c r="T1" s="29"/>
      <c r="U1" s="29"/>
      <c r="V1" s="29"/>
      <c r="W1" s="29"/>
    </row>
    <row r="2" spans="1:23" x14ac:dyDescent="0.25"/>
    <row r="3" spans="1:23" ht="15.75" x14ac:dyDescent="0.25">
      <c r="B3" s="32" t="s">
        <v>544</v>
      </c>
    </row>
    <row r="4" spans="1:23" x14ac:dyDescent="0.25">
      <c r="B4" s="31" t="s">
        <v>106</v>
      </c>
    </row>
    <row r="5" spans="1:23" x14ac:dyDescent="0.25">
      <c r="B5" s="31" t="s">
        <v>593</v>
      </c>
    </row>
    <row r="6" spans="1:23" x14ac:dyDescent="0.25"/>
    <row r="7" spans="1:23" ht="21" x14ac:dyDescent="0.35">
      <c r="B7" s="33" t="s">
        <v>104</v>
      </c>
      <c r="C7" s="34"/>
      <c r="D7" s="34"/>
      <c r="E7" s="34"/>
      <c r="F7" s="34"/>
      <c r="G7" s="34"/>
      <c r="H7" s="34"/>
      <c r="I7" s="34"/>
      <c r="J7" s="34"/>
      <c r="K7" s="34"/>
      <c r="L7" s="34"/>
      <c r="M7" s="34"/>
      <c r="N7" s="34"/>
      <c r="O7" s="34"/>
      <c r="P7" s="34"/>
      <c r="Q7" s="34"/>
      <c r="R7" s="34"/>
      <c r="S7" s="34"/>
      <c r="T7" s="34"/>
      <c r="U7" s="34"/>
      <c r="V7" s="34"/>
      <c r="W7" s="34"/>
    </row>
    <row r="8" spans="1:23" x14ac:dyDescent="0.25">
      <c r="B8" s="31" t="s">
        <v>551</v>
      </c>
    </row>
    <row r="9" spans="1:23" x14ac:dyDescent="0.25">
      <c r="B9" s="31" t="s">
        <v>107</v>
      </c>
    </row>
    <row r="10" spans="1:23" x14ac:dyDescent="0.25">
      <c r="B10" s="31" t="s">
        <v>100</v>
      </c>
    </row>
    <row r="11" spans="1:23" x14ac:dyDescent="0.25">
      <c r="B11" s="31" t="s">
        <v>103</v>
      </c>
    </row>
    <row r="12" spans="1:23" x14ac:dyDescent="0.25">
      <c r="B12" s="31" t="s">
        <v>545</v>
      </c>
    </row>
    <row r="13" spans="1:23" x14ac:dyDescent="0.25">
      <c r="B13" s="31" t="s">
        <v>101</v>
      </c>
    </row>
    <row r="14" spans="1:23" x14ac:dyDescent="0.25">
      <c r="B14" s="31" t="s">
        <v>102</v>
      </c>
    </row>
    <row r="15" spans="1:23" x14ac:dyDescent="0.25">
      <c r="B15" s="31" t="s">
        <v>552</v>
      </c>
    </row>
    <row r="16" spans="1:23" x14ac:dyDescent="0.25">
      <c r="B16" s="31" t="s">
        <v>546</v>
      </c>
    </row>
    <row r="17" spans="2:23" x14ac:dyDescent="0.25">
      <c r="B17" s="31" t="s">
        <v>98</v>
      </c>
    </row>
    <row r="18" spans="2:23" x14ac:dyDescent="0.25">
      <c r="B18" s="31" t="s">
        <v>99</v>
      </c>
    </row>
    <row r="19" spans="2:23" x14ac:dyDescent="0.25">
      <c r="B19" s="31" t="s">
        <v>117</v>
      </c>
    </row>
    <row r="20" spans="2:23" x14ac:dyDescent="0.25"/>
    <row r="21" spans="2:23" x14ac:dyDescent="0.25"/>
    <row r="22" spans="2:23" ht="21" x14ac:dyDescent="0.35">
      <c r="B22" s="33" t="s">
        <v>76</v>
      </c>
      <c r="C22" s="34"/>
      <c r="D22" s="34"/>
      <c r="E22" s="34"/>
      <c r="F22" s="34"/>
      <c r="G22" s="34"/>
      <c r="H22" s="34"/>
      <c r="I22" s="34"/>
      <c r="J22" s="34"/>
      <c r="K22" s="34"/>
      <c r="L22" s="34"/>
      <c r="M22" s="34"/>
      <c r="N22" s="34"/>
      <c r="O22" s="34"/>
      <c r="P22" s="34"/>
      <c r="Q22" s="34"/>
      <c r="R22" s="34"/>
      <c r="S22" s="34"/>
      <c r="T22" s="34"/>
      <c r="U22" s="34"/>
      <c r="V22" s="34"/>
      <c r="W22" s="34"/>
    </row>
    <row r="23" spans="2:23" x14ac:dyDescent="0.25"/>
    <row r="24" spans="2:23" x14ac:dyDescent="0.25">
      <c r="B24" s="35" t="s">
        <v>72</v>
      </c>
    </row>
    <row r="25" spans="2:23" x14ac:dyDescent="0.25">
      <c r="B25" s="31" t="s">
        <v>87</v>
      </c>
      <c r="D25" s="31" t="s">
        <v>86</v>
      </c>
      <c r="E25" s="31" t="s">
        <v>77</v>
      </c>
    </row>
    <row r="26" spans="2:23" x14ac:dyDescent="0.25">
      <c r="B26" s="31" t="s">
        <v>88</v>
      </c>
      <c r="D26" s="31" t="s">
        <v>86</v>
      </c>
      <c r="E26" s="31" t="s">
        <v>78</v>
      </c>
    </row>
    <row r="27" spans="2:23" x14ac:dyDescent="0.25">
      <c r="B27" s="31" t="s">
        <v>89</v>
      </c>
      <c r="D27" s="31" t="s">
        <v>86</v>
      </c>
      <c r="E27" s="31" t="s">
        <v>79</v>
      </c>
    </row>
    <row r="28" spans="2:23" x14ac:dyDescent="0.25">
      <c r="B28" s="31" t="s">
        <v>90</v>
      </c>
      <c r="D28" s="31" t="s">
        <v>86</v>
      </c>
      <c r="E28" s="31" t="s">
        <v>80</v>
      </c>
    </row>
    <row r="29" spans="2:23" x14ac:dyDescent="0.25"/>
    <row r="30" spans="2:23" x14ac:dyDescent="0.25">
      <c r="B30" s="35" t="s">
        <v>73</v>
      </c>
    </row>
    <row r="31" spans="2:23" x14ac:dyDescent="0.25">
      <c r="B31" s="31" t="s">
        <v>91</v>
      </c>
      <c r="D31" s="31" t="s">
        <v>86</v>
      </c>
      <c r="E31" s="31" t="s">
        <v>81</v>
      </c>
    </row>
    <row r="32" spans="2:23" x14ac:dyDescent="0.25">
      <c r="B32" s="31" t="s">
        <v>92</v>
      </c>
      <c r="E32" s="31" t="s">
        <v>118</v>
      </c>
    </row>
    <row r="33" spans="2:23" x14ac:dyDescent="0.25">
      <c r="E33" s="31" t="s">
        <v>74</v>
      </c>
    </row>
    <row r="34" spans="2:23" x14ac:dyDescent="0.25">
      <c r="E34" s="31" t="s">
        <v>82</v>
      </c>
    </row>
    <row r="35" spans="2:23" x14ac:dyDescent="0.25"/>
    <row r="36" spans="2:23" ht="21" x14ac:dyDescent="0.35">
      <c r="B36" s="33" t="s">
        <v>115</v>
      </c>
      <c r="C36" s="34"/>
      <c r="D36" s="34"/>
      <c r="E36" s="34"/>
      <c r="F36" s="34"/>
      <c r="G36" s="34"/>
      <c r="H36" s="34"/>
      <c r="I36" s="34"/>
      <c r="J36" s="34"/>
      <c r="K36" s="34"/>
      <c r="L36" s="34"/>
      <c r="M36" s="34"/>
      <c r="N36" s="34"/>
      <c r="O36" s="34"/>
      <c r="P36" s="34"/>
      <c r="Q36" s="34"/>
      <c r="R36" s="34"/>
      <c r="S36" s="34"/>
      <c r="T36" s="34"/>
      <c r="U36" s="34"/>
      <c r="V36" s="34"/>
      <c r="W36" s="34"/>
    </row>
    <row r="37" spans="2:23" x14ac:dyDescent="0.25"/>
    <row r="38" spans="2:23" x14ac:dyDescent="0.25">
      <c r="B38" s="37" t="s">
        <v>550</v>
      </c>
    </row>
    <row r="39" spans="2:23" x14ac:dyDescent="0.25">
      <c r="B39" s="31" t="s">
        <v>549</v>
      </c>
    </row>
    <row r="40" spans="2:23" x14ac:dyDescent="0.25"/>
    <row r="41" spans="2:23" x14ac:dyDescent="0.25"/>
    <row r="42" spans="2:23" x14ac:dyDescent="0.25"/>
    <row r="43" spans="2:23" x14ac:dyDescent="0.25"/>
    <row r="44" spans="2:23" x14ac:dyDescent="0.25"/>
    <row r="45" spans="2:23" x14ac:dyDescent="0.25"/>
    <row r="46" spans="2:23" x14ac:dyDescent="0.25"/>
    <row r="47" spans="2:23" x14ac:dyDescent="0.25"/>
    <row r="48" spans="2:23" x14ac:dyDescent="0.25"/>
    <row r="49" s="31" customFormat="1" x14ac:dyDescent="0.25"/>
    <row r="50" s="31" customFormat="1" x14ac:dyDescent="0.25"/>
    <row r="51" s="31" customFormat="1" x14ac:dyDescent="0.25"/>
    <row r="52" s="31" customFormat="1" x14ac:dyDescent="0.25"/>
    <row r="53" s="31" customFormat="1" x14ac:dyDescent="0.25"/>
    <row r="54" s="31" customFormat="1" x14ac:dyDescent="0.25"/>
    <row r="55" s="31" customFormat="1" x14ac:dyDescent="0.25"/>
    <row r="56" s="31" customFormat="1" x14ac:dyDescent="0.25"/>
    <row r="57" s="31" customFormat="1" x14ac:dyDescent="0.25"/>
    <row r="58" s="31" customFormat="1" x14ac:dyDescent="0.25"/>
    <row r="59" s="31" customFormat="1" x14ac:dyDescent="0.25"/>
    <row r="60" s="31" customFormat="1" x14ac:dyDescent="0.25"/>
    <row r="61" s="31" customFormat="1" x14ac:dyDescent="0.25"/>
    <row r="62" s="31" customFormat="1" x14ac:dyDescent="0.25"/>
    <row r="63" s="31" customFormat="1" x14ac:dyDescent="0.25"/>
    <row r="64" s="31" customFormat="1" x14ac:dyDescent="0.25"/>
    <row r="65" spans="2:23" ht="21" x14ac:dyDescent="0.35">
      <c r="B65" s="33" t="s">
        <v>109</v>
      </c>
      <c r="C65" s="34"/>
      <c r="D65" s="34"/>
      <c r="E65" s="34"/>
      <c r="F65" s="34"/>
      <c r="G65" s="34"/>
      <c r="H65" s="34"/>
      <c r="I65" s="34"/>
      <c r="J65" s="34"/>
      <c r="K65" s="34"/>
      <c r="L65" s="34"/>
      <c r="M65" s="34"/>
      <c r="N65" s="34"/>
      <c r="O65" s="34"/>
      <c r="P65" s="34"/>
      <c r="Q65" s="34"/>
      <c r="R65" s="34"/>
      <c r="S65" s="34"/>
      <c r="T65" s="34"/>
      <c r="U65" s="34"/>
      <c r="V65" s="34"/>
      <c r="W65" s="34"/>
    </row>
    <row r="66" spans="2:23" x14ac:dyDescent="0.25"/>
    <row r="67" spans="2:23" ht="15.75" x14ac:dyDescent="0.25">
      <c r="B67" s="32" t="s">
        <v>547</v>
      </c>
    </row>
    <row r="68" spans="2:23" ht="15.75" customHeight="1" x14ac:dyDescent="0.25">
      <c r="B68" s="31" t="s">
        <v>83</v>
      </c>
    </row>
    <row r="69" spans="2:23" ht="15.75" customHeight="1" x14ac:dyDescent="0.25">
      <c r="B69" s="31" t="str">
        <f>B5</f>
        <v>v1.2.1 | © 2022</v>
      </c>
    </row>
    <row r="70" spans="2:23" ht="15.75" customHeight="1" x14ac:dyDescent="0.25"/>
    <row r="71" spans="2:23" ht="15.75" customHeight="1" x14ac:dyDescent="0.25">
      <c r="B71" s="35" t="s">
        <v>84</v>
      </c>
    </row>
    <row r="72" spans="2:23" ht="15.75" customHeight="1" x14ac:dyDescent="0.25">
      <c r="B72" s="31" t="s">
        <v>55</v>
      </c>
    </row>
    <row r="73" spans="2:23" x14ac:dyDescent="0.25">
      <c r="B73" s="31" t="s">
        <v>553</v>
      </c>
    </row>
    <row r="74" spans="2:23" x14ac:dyDescent="0.25">
      <c r="B74" s="31" t="s">
        <v>105</v>
      </c>
    </row>
    <row r="75" spans="2:23" x14ac:dyDescent="0.25"/>
    <row r="76" spans="2:23" x14ac:dyDescent="0.25">
      <c r="B76" s="35" t="s">
        <v>548</v>
      </c>
    </row>
    <row r="77" spans="2:23" x14ac:dyDescent="0.25">
      <c r="B77" s="31" t="s">
        <v>85</v>
      </c>
      <c r="D77" s="31" t="s">
        <v>86</v>
      </c>
      <c r="E77" s="31" t="s">
        <v>55</v>
      </c>
    </row>
    <row r="78" spans="2:23" x14ac:dyDescent="0.25">
      <c r="B78" s="31" t="s">
        <v>93</v>
      </c>
      <c r="D78" s="31" t="s">
        <v>86</v>
      </c>
      <c r="E78" s="28" t="s">
        <v>58</v>
      </c>
    </row>
    <row r="79" spans="2:23" x14ac:dyDescent="0.25">
      <c r="B79" s="31" t="s">
        <v>94</v>
      </c>
      <c r="D79" s="31" t="s">
        <v>86</v>
      </c>
      <c r="E79" s="28" t="s">
        <v>59</v>
      </c>
    </row>
    <row r="80" spans="2:23" x14ac:dyDescent="0.25">
      <c r="B80" s="31" t="s">
        <v>95</v>
      </c>
      <c r="D80" s="31" t="s">
        <v>86</v>
      </c>
      <c r="E80" s="28" t="s">
        <v>61</v>
      </c>
    </row>
    <row r="81" spans="2:23" x14ac:dyDescent="0.25">
      <c r="B81" s="31" t="s">
        <v>96</v>
      </c>
      <c r="D81" s="31" t="s">
        <v>86</v>
      </c>
      <c r="E81" s="28" t="s">
        <v>60</v>
      </c>
    </row>
    <row r="82" spans="2:23" x14ac:dyDescent="0.25">
      <c r="B82" s="31" t="s">
        <v>97</v>
      </c>
      <c r="D82" s="31" t="s">
        <v>86</v>
      </c>
      <c r="E82" s="28" t="s">
        <v>71</v>
      </c>
    </row>
    <row r="83" spans="2:23" x14ac:dyDescent="0.25"/>
    <row r="84" spans="2:23" ht="21" x14ac:dyDescent="0.35">
      <c r="B84" s="33" t="s">
        <v>108</v>
      </c>
      <c r="C84" s="34"/>
      <c r="D84" s="34"/>
      <c r="E84" s="34"/>
      <c r="F84" s="34"/>
      <c r="G84" s="34"/>
      <c r="H84" s="34"/>
      <c r="I84" s="34"/>
      <c r="J84" s="34"/>
      <c r="K84" s="34"/>
      <c r="L84" s="34"/>
      <c r="M84" s="34"/>
      <c r="N84" s="34"/>
      <c r="O84" s="34"/>
      <c r="P84" s="34"/>
      <c r="Q84" s="34"/>
      <c r="R84" s="34"/>
      <c r="S84" s="34"/>
      <c r="T84" s="34"/>
      <c r="U84" s="34"/>
      <c r="V84" s="34"/>
      <c r="W84" s="34"/>
    </row>
    <row r="85" spans="2:23" x14ac:dyDescent="0.25"/>
    <row r="86" spans="2:23" ht="24" customHeight="1" x14ac:dyDescent="0.25">
      <c r="B86" s="31" t="s">
        <v>116</v>
      </c>
    </row>
    <row r="87" spans="2:23" ht="20.25" customHeight="1" x14ac:dyDescent="0.25">
      <c r="B87" s="31" t="s">
        <v>112</v>
      </c>
      <c r="D87" s="31" t="s">
        <v>86</v>
      </c>
      <c r="E87" s="37" t="s">
        <v>111</v>
      </c>
    </row>
    <row r="88" spans="2:23" x14ac:dyDescent="0.25">
      <c r="B88" s="37" t="s">
        <v>113</v>
      </c>
      <c r="E88" s="37" t="s">
        <v>113</v>
      </c>
    </row>
    <row r="89" spans="2:23" x14ac:dyDescent="0.25">
      <c r="B89" s="31" t="s">
        <v>114</v>
      </c>
      <c r="D89" s="31" t="s">
        <v>86</v>
      </c>
      <c r="E89" s="37" t="s">
        <v>110</v>
      </c>
    </row>
    <row r="90" spans="2:23" ht="21" x14ac:dyDescent="0.35">
      <c r="B90" s="33"/>
      <c r="C90" s="34"/>
      <c r="D90" s="34"/>
      <c r="E90" s="34"/>
      <c r="F90" s="34"/>
      <c r="G90" s="34"/>
      <c r="H90" s="34"/>
      <c r="I90" s="34"/>
      <c r="J90" s="34"/>
      <c r="K90" s="34"/>
      <c r="L90" s="34"/>
      <c r="M90" s="34"/>
      <c r="N90" s="34"/>
      <c r="O90" s="34"/>
      <c r="P90" s="34"/>
      <c r="Q90" s="34"/>
      <c r="R90" s="34"/>
      <c r="S90" s="34"/>
      <c r="T90" s="34"/>
      <c r="U90" s="34"/>
      <c r="V90" s="34"/>
      <c r="W90" s="34"/>
    </row>
    <row r="91" spans="2:23" x14ac:dyDescent="0.25"/>
    <row r="92" spans="2:23" x14ac:dyDescent="0.25"/>
    <row r="93" spans="2:23" x14ac:dyDescent="0.25"/>
    <row r="94" spans="2:23" x14ac:dyDescent="0.25"/>
    <row r="95" spans="2:23" x14ac:dyDescent="0.25"/>
    <row r="96" spans="2:23" x14ac:dyDescent="0.25"/>
    <row r="97" spans="2:2" x14ac:dyDescent="0.25"/>
    <row r="98" spans="2:2" x14ac:dyDescent="0.25"/>
    <row r="99" spans="2:2" x14ac:dyDescent="0.25"/>
    <row r="100" spans="2:2" x14ac:dyDescent="0.25"/>
    <row r="101" spans="2:2" x14ac:dyDescent="0.25"/>
    <row r="102" spans="2:2" x14ac:dyDescent="0.25"/>
    <row r="103" spans="2:2" x14ac:dyDescent="0.25"/>
    <row r="104" spans="2:2" hidden="1" x14ac:dyDescent="0.25">
      <c r="B104" s="36" t="s">
        <v>5</v>
      </c>
    </row>
    <row r="105" spans="2:2" hidden="1" x14ac:dyDescent="0.25">
      <c r="B105" s="31" t="s">
        <v>8</v>
      </c>
    </row>
    <row r="106" spans="2:2" hidden="1" x14ac:dyDescent="0.25">
      <c r="B106" s="31" t="s">
        <v>6</v>
      </c>
    </row>
    <row r="108" spans="2:2" hidden="1" x14ac:dyDescent="0.25">
      <c r="B108" s="31" t="s">
        <v>3</v>
      </c>
    </row>
    <row r="109" spans="2:2" hidden="1" x14ac:dyDescent="0.25">
      <c r="B109" s="31" t="s">
        <v>8</v>
      </c>
    </row>
    <row r="110" spans="2:2" hidden="1" x14ac:dyDescent="0.25">
      <c r="B110" s="31" t="s">
        <v>120</v>
      </c>
    </row>
    <row r="111" spans="2:2" hidden="1" x14ac:dyDescent="0.25">
      <c r="B111" s="31" t="s">
        <v>25</v>
      </c>
    </row>
    <row r="112" spans="2:2" hidden="1" x14ac:dyDescent="0.25">
      <c r="B112" s="31" t="s">
        <v>121</v>
      </c>
    </row>
    <row r="113" x14ac:dyDescent="0.25"/>
  </sheetData>
  <sheetProtection selectLockedCells="1"/>
  <pageMargins left="0.7" right="0.7" top="0.75" bottom="0.75" header="0.3" footer="0.3"/>
  <pageSetup scale="62" fitToHeight="0" orientation="portrait" r:id="rId1"/>
  <rowBreaks count="1" manualBreakCount="1">
    <brk id="63" max="16383" man="1"/>
  </rowBreaks>
  <drawing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Dashboard</vt:lpstr>
      <vt:lpstr>Analysis</vt:lpstr>
      <vt:lpstr>Transaction</vt:lpstr>
      <vt:lpstr>Settings</vt:lpstr>
      <vt:lpstr>Quotes</vt:lpstr>
      <vt:lpstr>Read Me</vt:lpstr>
      <vt:lpstr>Financial_Goals</vt:lpstr>
      <vt:lpstr>Income</vt:lpstr>
      <vt:lpstr>Item_list</vt:lpstr>
      <vt:lpstr>mnuCategory</vt:lpstr>
      <vt:lpstr>mnuCategoryType</vt:lpstr>
      <vt:lpstr>Needs</vt:lpstr>
      <vt:lpstr>Dashboard!Print_Area</vt:lpstr>
      <vt:lpstr>'Read Me'!Print_Area</vt:lpstr>
      <vt:lpstr>Savings</vt:lpstr>
      <vt:lpstr>Sub_Category</vt:lpstr>
      <vt:lpstr>Wants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abz.avila@gmail.com</dc:creator>
  <cp:lastModifiedBy>abz.avila@gmail.com</cp:lastModifiedBy>
  <cp:lastPrinted>2022-01-08T12:36:42Z</cp:lastPrinted>
  <dcterms:created xsi:type="dcterms:W3CDTF">2021-12-27T18:01:23Z</dcterms:created>
  <dcterms:modified xsi:type="dcterms:W3CDTF">2022-07-12T20:17:44Z</dcterms:modified>
</cp:coreProperties>
</file>